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codeName="Ta_delovni_zvezek"/>
  <mc:AlternateContent xmlns:mc="http://schemas.openxmlformats.org/markup-compatibility/2006">
    <mc:Choice Requires="x15">
      <x15ac:absPath xmlns:x15ac="http://schemas.microsoft.com/office/spreadsheetml/2010/11/ac" url="C:\Users\mvodopivec\Desktop\"/>
    </mc:Choice>
  </mc:AlternateContent>
  <bookViews>
    <workbookView xWindow="-12" yWindow="48" windowWidth="14400" windowHeight="12948" tabRatio="471"/>
  </bookViews>
  <sheets>
    <sheet name="Pripomoček za izračun zneska" sheetId="2" r:id="rId1"/>
  </sheets>
  <definedNames>
    <definedName name="_MES1">'Pripomoček za izračun zneska'!$I$21</definedName>
    <definedName name="BOL">'Pripomoček za izračun zneska'!$L$175</definedName>
    <definedName name="BOL_PR">'Pripomoček za izračun zneska'!$AH$140</definedName>
    <definedName name="BRUTO">'Pripomoček za izračun zneska'!$L$160</definedName>
    <definedName name="BRUTO_LETNI">'Pripomoček za izračun zneska'!$L$159</definedName>
    <definedName name="DDOWN">'Pripomoček za izračun zneska'!$AL$28:INDEX('Pripomoček za izračun zneska'!$AL$28:$AL$51,COUNTIF('Pripomoček za izračun zneska'!$AL$28:$AL$51,"?*"))</definedName>
    <definedName name="DDOWN2">'Pripomoček za izračun zneska'!$HL$28:INDEX('Pripomoček za izračun zneska'!$HL$28:$HL$51,COUNTIF('Pripomoček za izračun zneska'!$HL$28:$HL$51,"?*"))</definedName>
    <definedName name="DDW_DS">'Pripomoček za izračun zneska'!$EA$28:INDEX('Pripomoček za izračun zneska'!$EA$28:$EA$45,COUNTIF('Pripomoček za izračun zneska'!$EA$28:$EA$45,"?*"))</definedName>
    <definedName name="DDWN_DS">'Pripomoček za izračun zneska'!$EA$28:INDEX('Pripomoček za izračun zneska'!$EA$28:$EA$53,COUNTIF('Pripomoček za izračun zneska'!$EA$28:$EA$53,"?*"))</definedName>
    <definedName name="DODNAD_RD">'Pripomoček za izračun zneska'!$BF$48</definedName>
    <definedName name="DODNAD1">'Pripomoček za izračun zneska'!$BF$28</definedName>
    <definedName name="DODNAD10">'Pripomoček za izračun zneska'!$BF$39</definedName>
    <definedName name="DODNAD11">'Pripomoček za izračun zneska'!$BF$40</definedName>
    <definedName name="DODNAD12">'Pripomoček za izračun zneska'!$BF$41</definedName>
    <definedName name="DODNAD13">'Pripomoček za izračun zneska'!$BF$42</definedName>
    <definedName name="DODNAD14">'Pripomoček za izračun zneska'!$BF$43</definedName>
    <definedName name="DODNAD15">'Pripomoček za izračun zneska'!$BF$44</definedName>
    <definedName name="DODNAD16">'Pripomoček za izračun zneska'!$BF$45</definedName>
    <definedName name="DODNAD17">'Pripomoček za izračun zneska'!$BF$46</definedName>
    <definedName name="DODNAD18">'Pripomoček za izračun zneska'!$BF$47</definedName>
    <definedName name="DODNAD2">'Pripomoček za izračun zneska'!$BF$31</definedName>
    <definedName name="DODNAD3">'Pripomoček za izračun zneska'!$BF$32</definedName>
    <definedName name="DODNAD4">'Pripomoček za izračun zneska'!$BF$33</definedName>
    <definedName name="DODNAD5">'Pripomoček za izračun zneska'!$BF$34</definedName>
    <definedName name="DODNAD6">'Pripomoček za izračun zneska'!$BF$35</definedName>
    <definedName name="DODNAD7">'Pripomoček za izračun zneska'!$BF$36</definedName>
    <definedName name="DODNAD8">'Pripomoček za izračun zneska'!$BF$37</definedName>
    <definedName name="DODNAD9">'Pripomoček za izračun zneska'!$BF$38</definedName>
    <definedName name="DS_HRPOST">#REF!</definedName>
    <definedName name="EUR_NADUR">'Pripomoček za izračun zneska'!$L$161</definedName>
    <definedName name="HR_POSTAVKA">'Pripomoček za izračun zneska'!$L$177</definedName>
    <definedName name="LETNA_HR_POSTAVKA">'Pripomoček za izračun zneska'!$L$179</definedName>
    <definedName name="MES">'Pripomoček za izračun zneska'!$I$21</definedName>
    <definedName name="MES_FOND_HR">'Pripomoček za izračun zneska'!$L$174</definedName>
    <definedName name="Nadure">'Pripomoček za izračun zneska'!$BE$51</definedName>
    <definedName name="Nadure_Redno">'Pripomoček za izračun zneska'!$BE$48</definedName>
    <definedName name="Nadurno1">'Pripomoček za izračun zneska'!$BE$28</definedName>
    <definedName name="Nadurno10">'Pripomoček za izračun zneska'!$BE$39</definedName>
    <definedName name="Nadurno11">'Pripomoček za izračun zneska'!$BE$40</definedName>
    <definedName name="Nadurno12">'Pripomoček za izračun zneska'!$BE$41</definedName>
    <definedName name="Nadurno13">'Pripomoček za izračun zneska'!$BE$42</definedName>
    <definedName name="Nadurno14">'Pripomoček za izračun zneska'!$BE$43</definedName>
    <definedName name="Nadurno15">'Pripomoček za izračun zneska'!$BE$44</definedName>
    <definedName name="Nadurno16">'Pripomoček za izračun zneska'!$BE$45</definedName>
    <definedName name="Nadurno17">'Pripomoček za izračun zneska'!$BE$46</definedName>
    <definedName name="Nadurno18">'Pripomoček za izračun zneska'!$BE$47</definedName>
    <definedName name="Nadurno2">'Pripomoček za izračun zneska'!$BE$31</definedName>
    <definedName name="Nadurno3">'Pripomoček za izračun zneska'!$BE$32</definedName>
    <definedName name="Nadurno4">'Pripomoček za izračun zneska'!$BE$33</definedName>
    <definedName name="Nadurno5">'Pripomoček za izračun zneska'!$BE$34</definedName>
    <definedName name="Nadurno6">'Pripomoček za izračun zneska'!$BE$35</definedName>
    <definedName name="Nadurno7">'Pripomoček za izračun zneska'!$BE$36</definedName>
    <definedName name="Nadurno8">'Pripomoček za izračun zneska'!$BE$37</definedName>
    <definedName name="Nadurno9">'Pripomoček za izračun zneska'!$BE$38</definedName>
    <definedName name="NEREF">'Pripomoček za izračun zneska'!$K$140</definedName>
    <definedName name="_xlnm.Print_Area" localSheetId="0">'Pripomoček za izračun zneska'!$B$2:$AM$230</definedName>
    <definedName name="PR_HR">'Pripomoček za izračun zneska'!$R$191</definedName>
    <definedName name="PR_HR10">'Pripomoček za izračun zneska'!$R$209</definedName>
    <definedName name="PR_HR11">'Pripomoček za izračun zneska'!$R$211</definedName>
    <definedName name="PR_HR12">'Pripomoček za izračun zneska'!$R$213</definedName>
    <definedName name="PR_HR13">'Pripomoček za izračun zneska'!$R$215</definedName>
    <definedName name="PR_HR14">'Pripomoček za izračun zneska'!$R$217</definedName>
    <definedName name="PR_HR15">'Pripomoček za izračun zneska'!$R$219</definedName>
    <definedName name="PR_HR16">'Pripomoček za izračun zneska'!$R$221</definedName>
    <definedName name="PR_HR17">'Pripomoček za izračun zneska'!$R$223</definedName>
    <definedName name="PR_HR18">'Pripomoček za izračun zneska'!$R$225</definedName>
    <definedName name="PR_HR2">'Pripomoček za izračun zneska'!$R$193</definedName>
    <definedName name="PR_HR3">'Pripomoček za izračun zneska'!$R$195</definedName>
    <definedName name="PR_HR4">'Pripomoček za izračun zneska'!$R$197</definedName>
    <definedName name="PR_HR5">'Pripomoček za izračun zneska'!$R$199</definedName>
    <definedName name="PR_HR6">'Pripomoček za izračun zneska'!$R$201</definedName>
    <definedName name="PR_HR7">'Pripomoček za izračun zneska'!$R$203</definedName>
    <definedName name="PR_HR8">'Pripomoček za izračun zneska'!$R$205</definedName>
    <definedName name="PR_HR9">'Pripomoček za izračun zneska'!$R$207</definedName>
    <definedName name="PROJEKTI">'Pripomoček za izračun zneska'!$E$28:INDEX('Pripomoček za izračun zneska'!$E$28:$E$47,COUNTIF('Pripomoček za izračun zneska'!$E$28:$E$47,"?*"))</definedName>
    <definedName name="REDNE_PRHR_1">'Pripomoček za izračun zneska'!$BD$28</definedName>
    <definedName name="REDNE_PRHR_10">'Pripomoček za izračun zneska'!$BD$39</definedName>
    <definedName name="REDNE_PRHR_11">'Pripomoček za izračun zneska'!$BD$40</definedName>
    <definedName name="REDNE_PRHR_12">'Pripomoček za izračun zneska'!$BD$41</definedName>
    <definedName name="REDNE_PRHR_13">'Pripomoček za izračun zneska'!$BD$42</definedName>
    <definedName name="REDNE_PRHR_14">'Pripomoček za izračun zneska'!$BD$43</definedName>
    <definedName name="REDNE_PRHR_15">'Pripomoček za izračun zneska'!$BD$44</definedName>
    <definedName name="REDNE_PRHR_16">'Pripomoček za izračun zneska'!$BD$45</definedName>
    <definedName name="REDNE_PRHR_17">'Pripomoček za izračun zneska'!$BD$46</definedName>
    <definedName name="REDNE_PRHR_2">'Pripomoček za izračun zneska'!$BD$31</definedName>
    <definedName name="REDNE_PRHR_3">'Pripomoček za izračun zneska'!$BD$32</definedName>
    <definedName name="REDNE_PRHR_4">'Pripomoček za izračun zneska'!$BD$33</definedName>
    <definedName name="REDNE_PRHR_5">'Pripomoček za izračun zneska'!$BD$34</definedName>
    <definedName name="REDNE_PRHR_6">'Pripomoček za izračun zneska'!$BD$35</definedName>
    <definedName name="REDNE_PRHR_7">'Pripomoček za izračun zneska'!$BD$36</definedName>
    <definedName name="REDNE_PRHR_8">'Pripomoček za izračun zneska'!$BD$37</definedName>
    <definedName name="REDNE_PRHR_9">'Pripomoček za izračun zneska'!$BD$38</definedName>
    <definedName name="REF">'Pripomoček za izračun zneska'!$K$141</definedName>
    <definedName name="RU">'Pripomoček za izračun zneska'!$AC$135</definedName>
    <definedName name="skupaj">'Pripomoček za izračun zneska'!$L$172</definedName>
  </definedNames>
  <calcPr calcId="162913"/>
</workbook>
</file>

<file path=xl/calcChain.xml><?xml version="1.0" encoding="utf-8"?>
<calcChain xmlns="http://schemas.openxmlformats.org/spreadsheetml/2006/main">
  <c r="F54" i="2" l="1"/>
  <c r="D42" i="2" l="1"/>
  <c r="D30" i="2" l="1"/>
  <c r="D29" i="2"/>
  <c r="BE48" i="2" l="1"/>
  <c r="R189" i="2" s="1"/>
  <c r="BE47" i="2"/>
  <c r="BD48" i="2"/>
  <c r="AH4" i="2" l="1"/>
  <c r="AH3" i="2"/>
  <c r="HK29" i="2" l="1"/>
  <c r="HK30" i="2"/>
  <c r="HK31" i="2"/>
  <c r="HK32" i="2"/>
  <c r="HK33" i="2"/>
  <c r="HK34" i="2"/>
  <c r="HK35" i="2"/>
  <c r="HK36" i="2"/>
  <c r="HK37" i="2"/>
  <c r="HK38" i="2"/>
  <c r="HK39" i="2"/>
  <c r="HK40" i="2"/>
  <c r="HK41" i="2"/>
  <c r="HK42" i="2"/>
  <c r="HK43" i="2"/>
  <c r="HK44" i="2"/>
  <c r="HK45" i="2"/>
  <c r="HK46" i="2"/>
  <c r="HK47" i="2"/>
  <c r="HK28" i="2"/>
  <c r="HL29" i="2" l="1" a="1"/>
  <c r="HL29" i="2" s="1"/>
  <c r="HL28" i="2" a="1"/>
  <c r="HL28" i="2" s="1"/>
  <c r="HL53" i="2" a="1"/>
  <c r="HL53" i="2" s="1"/>
  <c r="HL51" i="2" a="1"/>
  <c r="HL51" i="2" s="1"/>
  <c r="HL50" i="2" a="1"/>
  <c r="HL50" i="2" s="1"/>
  <c r="HL48" i="2" a="1"/>
  <c r="HL48" i="2" s="1"/>
  <c r="HL46" i="2" a="1"/>
  <c r="HL46" i="2" s="1"/>
  <c r="HL44" i="2" a="1"/>
  <c r="HL44" i="2" s="1"/>
  <c r="HL42" i="2" a="1"/>
  <c r="HL42" i="2" s="1"/>
  <c r="HL40" i="2" a="1"/>
  <c r="HL40" i="2" s="1"/>
  <c r="HL38" i="2" a="1"/>
  <c r="HL38" i="2" s="1"/>
  <c r="HL36" i="2" a="1"/>
  <c r="HL36" i="2" s="1"/>
  <c r="HL34" i="2" a="1"/>
  <c r="HL34" i="2" s="1"/>
  <c r="HL32" i="2" a="1"/>
  <c r="HL32" i="2" s="1"/>
  <c r="HL30" i="2" a="1"/>
  <c r="HL30" i="2" s="1"/>
  <c r="HL52" i="2" a="1"/>
  <c r="HL52" i="2" s="1"/>
  <c r="HL49" i="2" a="1"/>
  <c r="HL49" i="2" s="1"/>
  <c r="HL47" i="2" a="1"/>
  <c r="HL47" i="2" s="1"/>
  <c r="HL45" i="2" a="1"/>
  <c r="HL45" i="2" s="1"/>
  <c r="HL43" i="2" a="1"/>
  <c r="HL43" i="2" s="1"/>
  <c r="HL41" i="2" a="1"/>
  <c r="HL41" i="2" s="1"/>
  <c r="HL39" i="2" a="1"/>
  <c r="HL39" i="2" s="1"/>
  <c r="HL37" i="2" a="1"/>
  <c r="HL37" i="2" s="1"/>
  <c r="HL35" i="2" a="1"/>
  <c r="HL35" i="2" s="1"/>
  <c r="HL33" i="2" a="1"/>
  <c r="HL33" i="2" s="1"/>
  <c r="HL31" i="2" a="1"/>
  <c r="HL31" i="2" s="1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0" i="2"/>
  <c r="AG29" i="2"/>
  <c r="HM27" i="2" l="1" a="1"/>
  <c r="HM27" i="2" s="1"/>
  <c r="AG31" i="2" l="1"/>
  <c r="AG28" i="2"/>
  <c r="R161" i="2" l="1"/>
  <c r="D161" i="2" l="1" a="1"/>
  <c r="D161" i="2" s="1"/>
  <c r="AI137" i="2" l="1"/>
  <c r="AC25" i="2" l="1"/>
  <c r="DZ31" i="2" l="1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30" i="2"/>
  <c r="DZ29" i="2"/>
  <c r="DZ28" i="2"/>
  <c r="EA29" i="2" l="1" a="1"/>
  <c r="EA29" i="2" s="1"/>
  <c r="EA40" i="2" a="1"/>
  <c r="EA40" i="2" s="1"/>
  <c r="EA31" i="2" a="1"/>
  <c r="EA31" i="2" s="1"/>
  <c r="EA28" i="2" a="1"/>
  <c r="EA28" i="2" s="1"/>
  <c r="EA42" i="2" a="1"/>
  <c r="EA42" i="2" s="1"/>
  <c r="EA36" i="2" a="1"/>
  <c r="EA36" i="2" s="1"/>
  <c r="EA33" i="2" a="1"/>
  <c r="EA33" i="2" s="1"/>
  <c r="EA30" i="2" a="1"/>
  <c r="EA30" i="2" s="1"/>
  <c r="EA44" i="2" a="1"/>
  <c r="EA44" i="2" s="1"/>
  <c r="EA41" i="2" a="1"/>
  <c r="EA41" i="2" s="1"/>
  <c r="EA38" i="2" a="1"/>
  <c r="EA38" i="2" s="1"/>
  <c r="EA34" i="2" a="1"/>
  <c r="EA34" i="2" s="1"/>
  <c r="EA43" i="2" a="1"/>
  <c r="EA43" i="2" s="1"/>
  <c r="EA37" i="2" a="1"/>
  <c r="EA37" i="2" s="1"/>
  <c r="EA45" i="2" a="1"/>
  <c r="EA45" i="2" s="1"/>
  <c r="EA39" i="2" a="1"/>
  <c r="EA39" i="2" s="1"/>
  <c r="EA35" i="2" a="1"/>
  <c r="EA35" i="2" s="1"/>
  <c r="EA32" i="2" a="1"/>
  <c r="EA32" i="2" s="1"/>
  <c r="L167" i="2"/>
  <c r="EA27" i="2" l="1" a="1"/>
  <c r="EA27" i="2" s="1"/>
  <c r="EM191" i="2"/>
  <c r="EI193" i="2"/>
  <c r="DR55" i="2" l="1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DR78" i="2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DR94" i="2"/>
  <c r="DR95" i="2"/>
  <c r="DR96" i="2"/>
  <c r="DR97" i="2"/>
  <c r="DR98" i="2"/>
  <c r="DR99" i="2"/>
  <c r="DR100" i="2"/>
  <c r="DR101" i="2"/>
  <c r="DR102" i="2"/>
  <c r="DR103" i="2"/>
  <c r="DR104" i="2"/>
  <c r="DR105" i="2"/>
  <c r="DR106" i="2"/>
  <c r="DR107" i="2"/>
  <c r="DR108" i="2"/>
  <c r="DR109" i="2"/>
  <c r="DR110" i="2"/>
  <c r="DR111" i="2"/>
  <c r="DR112" i="2"/>
  <c r="DR113" i="2"/>
  <c r="DR114" i="2"/>
  <c r="DR115" i="2"/>
  <c r="DR116" i="2"/>
  <c r="DR117" i="2"/>
  <c r="DR118" i="2"/>
  <c r="DR119" i="2"/>
  <c r="DR120" i="2"/>
  <c r="DR121" i="2"/>
  <c r="DR122" i="2"/>
  <c r="DR123" i="2"/>
  <c r="DR124" i="2"/>
  <c r="DR125" i="2"/>
  <c r="DR126" i="2"/>
  <c r="DR54" i="2"/>
  <c r="DR127" i="2"/>
  <c r="DR128" i="2"/>
  <c r="DR129" i="2"/>
  <c r="DR130" i="2"/>
  <c r="DR131" i="2"/>
  <c r="DR132" i="2"/>
  <c r="DR133" i="2"/>
  <c r="DR136" i="2"/>
  <c r="F71" i="2" l="1"/>
  <c r="F67" i="2"/>
  <c r="F68" i="2"/>
  <c r="F69" i="2"/>
  <c r="F70" i="2"/>
  <c r="F88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121" i="2"/>
  <c r="BA122" i="2"/>
  <c r="BA123" i="2"/>
  <c r="BA124" i="2"/>
  <c r="BA125" i="2"/>
  <c r="BA126" i="2"/>
  <c r="BA127" i="2"/>
  <c r="BA128" i="2"/>
  <c r="BA129" i="2"/>
  <c r="BA130" i="2"/>
  <c r="BA131" i="2"/>
  <c r="BA132" i="2"/>
  <c r="BA133" i="2"/>
  <c r="BE133" i="2" l="1"/>
  <c r="BE117" i="2"/>
  <c r="BF117" i="2" l="1"/>
  <c r="BF133" i="2"/>
  <c r="BD29" i="2"/>
  <c r="BD30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E130" i="2"/>
  <c r="BF130" i="2" s="1"/>
  <c r="BE131" i="2"/>
  <c r="BF131" i="2" s="1"/>
  <c r="BE132" i="2"/>
  <c r="BF132" i="2" s="1"/>
  <c r="BE56" i="2"/>
  <c r="BF56" i="2" s="1"/>
  <c r="BE57" i="2"/>
  <c r="BF57" i="2" s="1"/>
  <c r="BE58" i="2"/>
  <c r="BF58" i="2" s="1"/>
  <c r="BE59" i="2"/>
  <c r="BF59" i="2" s="1"/>
  <c r="BE60" i="2"/>
  <c r="BF60" i="2" s="1"/>
  <c r="BE61" i="2"/>
  <c r="BF61" i="2" s="1"/>
  <c r="BE62" i="2"/>
  <c r="BF62" i="2" s="1"/>
  <c r="BE63" i="2"/>
  <c r="BF63" i="2" s="1"/>
  <c r="BE64" i="2"/>
  <c r="BF64" i="2" s="1"/>
  <c r="BE65" i="2"/>
  <c r="BF65" i="2" s="1"/>
  <c r="BE66" i="2"/>
  <c r="BF66" i="2" s="1"/>
  <c r="BE67" i="2"/>
  <c r="BF67" i="2" s="1"/>
  <c r="BE68" i="2"/>
  <c r="BE69" i="2"/>
  <c r="BF69" i="2" s="1"/>
  <c r="BE70" i="2"/>
  <c r="BF70" i="2" s="1"/>
  <c r="BE71" i="2"/>
  <c r="BD33" i="2" s="1"/>
  <c r="BE72" i="2"/>
  <c r="BF72" i="2" s="1"/>
  <c r="BE73" i="2"/>
  <c r="BF73" i="2" s="1"/>
  <c r="BE74" i="2"/>
  <c r="BF74" i="2" s="1"/>
  <c r="BE75" i="2"/>
  <c r="BF75" i="2" s="1"/>
  <c r="BE76" i="2"/>
  <c r="BF76" i="2" s="1"/>
  <c r="BE77" i="2"/>
  <c r="BF77" i="2" s="1"/>
  <c r="BE78" i="2"/>
  <c r="BF78" i="2" s="1"/>
  <c r="BE79" i="2"/>
  <c r="BF79" i="2" s="1"/>
  <c r="BE80" i="2"/>
  <c r="BF80" i="2" s="1"/>
  <c r="BE81" i="2"/>
  <c r="BF81" i="2" s="1"/>
  <c r="BE82" i="2"/>
  <c r="BF82" i="2" s="1"/>
  <c r="BE83" i="2"/>
  <c r="BF83" i="2" s="1"/>
  <c r="BE84" i="2"/>
  <c r="BF84" i="2" s="1"/>
  <c r="BE85" i="2"/>
  <c r="BF85" i="2" s="1"/>
  <c r="BE86" i="2"/>
  <c r="BF86" i="2" s="1"/>
  <c r="BE87" i="2"/>
  <c r="BF87" i="2" s="1"/>
  <c r="BE88" i="2"/>
  <c r="BF88" i="2" s="1"/>
  <c r="BE89" i="2"/>
  <c r="BF89" i="2" s="1"/>
  <c r="BE90" i="2"/>
  <c r="BF90" i="2" s="1"/>
  <c r="BE91" i="2"/>
  <c r="BF91" i="2" s="1"/>
  <c r="BE92" i="2"/>
  <c r="BF92" i="2" s="1"/>
  <c r="BE93" i="2"/>
  <c r="BF93" i="2" s="1"/>
  <c r="BE94" i="2"/>
  <c r="BF94" i="2" s="1"/>
  <c r="BE95" i="2"/>
  <c r="BF95" i="2" s="1"/>
  <c r="BE96" i="2"/>
  <c r="BF96" i="2" s="1"/>
  <c r="BE97" i="2"/>
  <c r="BF97" i="2" s="1"/>
  <c r="BE98" i="2"/>
  <c r="BF98" i="2" s="1"/>
  <c r="BE99" i="2"/>
  <c r="BF99" i="2" s="1"/>
  <c r="BE100" i="2"/>
  <c r="BF100" i="2" s="1"/>
  <c r="BE101" i="2"/>
  <c r="BF101" i="2" s="1"/>
  <c r="BE102" i="2"/>
  <c r="BF102" i="2" s="1"/>
  <c r="BE103" i="2"/>
  <c r="BF103" i="2" s="1"/>
  <c r="BE104" i="2"/>
  <c r="BF104" i="2" s="1"/>
  <c r="BE105" i="2"/>
  <c r="BF105" i="2" s="1"/>
  <c r="BE106" i="2"/>
  <c r="BF106" i="2" s="1"/>
  <c r="BE107" i="2"/>
  <c r="BF107" i="2" s="1"/>
  <c r="BE108" i="2"/>
  <c r="BF108" i="2" s="1"/>
  <c r="BE109" i="2"/>
  <c r="BF109" i="2" s="1"/>
  <c r="BE110" i="2"/>
  <c r="BF110" i="2" s="1"/>
  <c r="BE111" i="2"/>
  <c r="BF111" i="2" s="1"/>
  <c r="BE112" i="2"/>
  <c r="BF112" i="2" s="1"/>
  <c r="BE113" i="2"/>
  <c r="BF113" i="2" s="1"/>
  <c r="BE114" i="2"/>
  <c r="BF114" i="2" s="1"/>
  <c r="BE115" i="2"/>
  <c r="BF115" i="2" s="1"/>
  <c r="BE116" i="2"/>
  <c r="BF116" i="2" s="1"/>
  <c r="BE118" i="2"/>
  <c r="BF118" i="2" s="1"/>
  <c r="BE119" i="2"/>
  <c r="BF119" i="2" s="1"/>
  <c r="BE120" i="2"/>
  <c r="BF120" i="2" s="1"/>
  <c r="BE121" i="2"/>
  <c r="BF121" i="2" s="1"/>
  <c r="BE122" i="2"/>
  <c r="BF122" i="2" s="1"/>
  <c r="BE123" i="2"/>
  <c r="BF123" i="2" s="1"/>
  <c r="BE124" i="2"/>
  <c r="BF124" i="2" s="1"/>
  <c r="BE125" i="2"/>
  <c r="BF125" i="2" s="1"/>
  <c r="BE126" i="2"/>
  <c r="BF126" i="2" s="1"/>
  <c r="BE127" i="2"/>
  <c r="BF127" i="2" s="1"/>
  <c r="BE128" i="2"/>
  <c r="BF128" i="2" s="1"/>
  <c r="BE129" i="2"/>
  <c r="BF129" i="2" s="1"/>
  <c r="BE54" i="2"/>
  <c r="BF54" i="2" s="1"/>
  <c r="BE55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28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85" i="2"/>
  <c r="BD86" i="2"/>
  <c r="BD87" i="2"/>
  <c r="BD88" i="2"/>
  <c r="BD89" i="2"/>
  <c r="BD90" i="2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104" i="2"/>
  <c r="BD105" i="2"/>
  <c r="BD106" i="2"/>
  <c r="BD107" i="2"/>
  <c r="BD108" i="2"/>
  <c r="BD109" i="2"/>
  <c r="BD110" i="2"/>
  <c r="BD111" i="2"/>
  <c r="BD112" i="2"/>
  <c r="BD113" i="2"/>
  <c r="BD114" i="2"/>
  <c r="BD115" i="2"/>
  <c r="BD116" i="2"/>
  <c r="BD117" i="2"/>
  <c r="BD118" i="2"/>
  <c r="BD119" i="2"/>
  <c r="BD120" i="2"/>
  <c r="BD121" i="2"/>
  <c r="BD122" i="2"/>
  <c r="BD123" i="2"/>
  <c r="BD124" i="2"/>
  <c r="BD125" i="2"/>
  <c r="BD126" i="2"/>
  <c r="BD127" i="2"/>
  <c r="BD128" i="2"/>
  <c r="BD129" i="2"/>
  <c r="BD130" i="2"/>
  <c r="BD131" i="2"/>
  <c r="BD132" i="2"/>
  <c r="BD133" i="2"/>
  <c r="BD54" i="2"/>
  <c r="BE51" i="2" l="1"/>
  <c r="BF27" i="2" s="1"/>
  <c r="BD34" i="2"/>
  <c r="BD28" i="2"/>
  <c r="BF71" i="2"/>
  <c r="BF68" i="2"/>
  <c r="BD32" i="2"/>
  <c r="BF55" i="2"/>
  <c r="BD31" i="2"/>
  <c r="BF39" i="2" l="1"/>
  <c r="BF48" i="2"/>
  <c r="BD51" i="2"/>
  <c r="BF31" i="2"/>
  <c r="BF36" i="2"/>
  <c r="EE193" i="2"/>
  <c r="EA193" i="2"/>
  <c r="BF28" i="2"/>
  <c r="K161" i="2"/>
  <c r="K138" i="2"/>
  <c r="BF29" i="2" l="1"/>
  <c r="BF34" i="2"/>
  <c r="BF33" i="2"/>
  <c r="BF35" i="2"/>
  <c r="BF44" i="2"/>
  <c r="BF32" i="2"/>
  <c r="BF46" i="2"/>
  <c r="BF41" i="2"/>
  <c r="BF40" i="2"/>
  <c r="BF47" i="2"/>
  <c r="BF38" i="2"/>
  <c r="BF37" i="2"/>
  <c r="BF30" i="2"/>
  <c r="BF43" i="2"/>
  <c r="BF42" i="2"/>
  <c r="BF45" i="2"/>
  <c r="AJ50" i="2"/>
  <c r="AJ54" i="2"/>
  <c r="C56" i="2" l="1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55" i="2"/>
  <c r="F56" i="2"/>
  <c r="F57" i="2"/>
  <c r="F58" i="2"/>
  <c r="F59" i="2"/>
  <c r="F60" i="2"/>
  <c r="F61" i="2"/>
  <c r="F62" i="2"/>
  <c r="F63" i="2"/>
  <c r="F64" i="2"/>
  <c r="F65" i="2"/>
  <c r="F66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55" i="2"/>
  <c r="AH54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D28" i="2"/>
  <c r="D179" i="2" a="1"/>
  <c r="D179" i="2" s="1"/>
  <c r="L179" i="2" s="1"/>
  <c r="AJ51" i="2"/>
  <c r="AJ52" i="2"/>
  <c r="AJ53" i="2"/>
  <c r="K141" i="2" s="1"/>
  <c r="Q50" i="2"/>
  <c r="AZ31" i="2"/>
  <c r="AZ28" i="2"/>
  <c r="D207" i="2"/>
  <c r="D205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P149" i="2"/>
  <c r="AP54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28" i="2"/>
  <c r="AJ31" i="2"/>
  <c r="AJ32" i="2"/>
  <c r="D223" i="2"/>
  <c r="D209" i="2"/>
  <c r="D211" i="2"/>
  <c r="D213" i="2"/>
  <c r="D215" i="2"/>
  <c r="D217" i="2"/>
  <c r="D219" i="2"/>
  <c r="D221" i="2"/>
  <c r="D225" i="2"/>
  <c r="D203" i="2"/>
  <c r="D201" i="2"/>
  <c r="D199" i="2"/>
  <c r="D197" i="2"/>
  <c r="D195" i="2"/>
  <c r="D193" i="2"/>
  <c r="L163" i="2"/>
  <c r="L172" i="2" s="1"/>
  <c r="D43" i="2"/>
  <c r="D44" i="2" s="1"/>
  <c r="D45" i="2" s="1"/>
  <c r="D46" i="2" s="1"/>
  <c r="D47" i="2" s="1"/>
  <c r="AK28" i="2"/>
  <c r="D191" i="2"/>
  <c r="AI27" i="2" a="1"/>
  <c r="AI27" i="2" s="1"/>
  <c r="I22" i="2"/>
  <c r="I21" i="2"/>
  <c r="D31" i="2" l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I155" i="2"/>
  <c r="I154" i="2" s="1"/>
  <c r="I156" i="2"/>
  <c r="L175" i="2"/>
  <c r="K140" i="2"/>
  <c r="AL29" i="2" a="1"/>
  <c r="AL29" i="2" s="1"/>
  <c r="AL31" i="2" a="1"/>
  <c r="AL31" i="2" s="1"/>
  <c r="AL33" i="2" a="1"/>
  <c r="AL33" i="2" s="1"/>
  <c r="AL35" i="2" a="1"/>
  <c r="AL35" i="2" s="1"/>
  <c r="AL37" i="2" a="1"/>
  <c r="AL37" i="2" s="1"/>
  <c r="AL39" i="2" a="1"/>
  <c r="AL39" i="2" s="1"/>
  <c r="AL41" i="2" a="1"/>
  <c r="AL41" i="2" s="1"/>
  <c r="AL43" i="2" a="1"/>
  <c r="AL43" i="2" s="1"/>
  <c r="AL45" i="2" a="1"/>
  <c r="AL45" i="2" s="1"/>
  <c r="AL47" i="2" a="1"/>
  <c r="AL47" i="2" s="1"/>
  <c r="AL51" i="2" a="1"/>
  <c r="AL51" i="2" s="1"/>
  <c r="AL30" i="2" a="1"/>
  <c r="AL30" i="2" s="1"/>
  <c r="AL32" i="2" a="1"/>
  <c r="AL32" i="2" s="1"/>
  <c r="AL34" i="2" a="1"/>
  <c r="AL34" i="2" s="1"/>
  <c r="AL36" i="2" a="1"/>
  <c r="AL36" i="2" s="1"/>
  <c r="AL38" i="2" a="1"/>
  <c r="AL38" i="2" s="1"/>
  <c r="AL40" i="2" a="1"/>
  <c r="AL40" i="2" s="1"/>
  <c r="AL42" i="2" a="1"/>
  <c r="AL42" i="2" s="1"/>
  <c r="AL44" i="2" a="1"/>
  <c r="AL44" i="2" s="1"/>
  <c r="AL46" i="2" a="1"/>
  <c r="AL46" i="2" s="1"/>
  <c r="AL50" i="2" a="1"/>
  <c r="AL50" i="2" s="1"/>
  <c r="AL28" i="2" a="1"/>
  <c r="AL28" i="2" s="1"/>
  <c r="AQ54" i="2"/>
  <c r="BA54" i="2" s="1"/>
  <c r="AP55" i="2"/>
  <c r="R197" i="2" l="1"/>
  <c r="V197" i="2" s="1"/>
  <c r="K139" i="2"/>
  <c r="R193" i="2"/>
  <c r="R225" i="2"/>
  <c r="V225" i="2" s="1"/>
  <c r="R217" i="2"/>
  <c r="V217" i="2" s="1"/>
  <c r="R209" i="2"/>
  <c r="V209" i="2" s="1"/>
  <c r="R201" i="2"/>
  <c r="V201" i="2" s="1"/>
  <c r="R221" i="2"/>
  <c r="V221" i="2" s="1"/>
  <c r="R213" i="2"/>
  <c r="V213" i="2" s="1"/>
  <c r="R205" i="2"/>
  <c r="V205" i="2" s="1"/>
  <c r="R223" i="2"/>
  <c r="V223" i="2" s="1"/>
  <c r="R215" i="2"/>
  <c r="V215" i="2" s="1"/>
  <c r="R207" i="2"/>
  <c r="V207" i="2" s="1"/>
  <c r="R219" i="2"/>
  <c r="V219" i="2" s="1"/>
  <c r="R211" i="2"/>
  <c r="V211" i="2" s="1"/>
  <c r="R203" i="2"/>
  <c r="V203" i="2" s="1"/>
  <c r="R199" i="2"/>
  <c r="V199" i="2" s="1"/>
  <c r="R191" i="2"/>
  <c r="V191" i="2" s="1"/>
  <c r="R195" i="2"/>
  <c r="V195" i="2" s="1"/>
  <c r="K137" i="2"/>
  <c r="L177" i="2"/>
  <c r="V189" i="2" s="1"/>
  <c r="EK193" i="2"/>
  <c r="EG195" i="2" s="1"/>
  <c r="EG193" i="2"/>
  <c r="EE195" i="2" s="1"/>
  <c r="DU193" i="2"/>
  <c r="E186" i="2"/>
  <c r="AP56" i="2"/>
  <c r="AQ55" i="2"/>
  <c r="BA55" i="2" s="1"/>
  <c r="AR54" i="2"/>
  <c r="AS54" i="2"/>
  <c r="AM24" i="2" a="1"/>
  <c r="AM24" i="2" s="1"/>
  <c r="AM27" i="2" a="1"/>
  <c r="AM27" i="2" s="1"/>
  <c r="V193" i="2" l="1"/>
  <c r="K142" i="2"/>
  <c r="L142" i="2" s="1"/>
  <c r="DV193" i="2"/>
  <c r="DW193" i="2" s="1"/>
  <c r="EM193" i="2"/>
  <c r="EG197" i="2" s="1"/>
  <c r="EP199" i="2"/>
  <c r="EE197" i="2"/>
  <c r="DX193" i="2"/>
  <c r="EC193" i="2"/>
  <c r="EC199" i="2" s="1"/>
  <c r="BG27" i="2"/>
  <c r="BG29" i="2"/>
  <c r="BG47" i="2"/>
  <c r="BG31" i="2"/>
  <c r="BG34" i="2"/>
  <c r="BG28" i="2"/>
  <c r="BG44" i="2"/>
  <c r="BG43" i="2"/>
  <c r="BG46" i="2"/>
  <c r="BG30" i="2"/>
  <c r="BG32" i="2"/>
  <c r="BG45" i="2"/>
  <c r="BG40" i="2"/>
  <c r="BG39" i="2"/>
  <c r="BG42" i="2"/>
  <c r="BG41" i="2"/>
  <c r="BG37" i="2"/>
  <c r="BG36" i="2"/>
  <c r="BG35" i="2"/>
  <c r="BG38" i="2"/>
  <c r="BG33" i="2"/>
  <c r="AS55" i="2"/>
  <c r="AR55" i="2"/>
  <c r="AQ56" i="2"/>
  <c r="BA56" i="2" s="1"/>
  <c r="AP57" i="2"/>
  <c r="R227" i="2" l="1"/>
  <c r="AH203" i="2" s="1"/>
  <c r="EE199" i="2"/>
  <c r="EO199" i="2" s="1"/>
  <c r="V227" i="2"/>
  <c r="DY193" i="2"/>
  <c r="AR56" i="2"/>
  <c r="AS56" i="2"/>
  <c r="AQ57" i="2"/>
  <c r="BA57" i="2" s="1"/>
  <c r="AP58" i="2"/>
  <c r="AH220" i="2" l="1"/>
  <c r="AH192" i="2"/>
  <c r="AH213" i="2"/>
  <c r="AH222" i="2"/>
  <c r="AH199" i="2"/>
  <c r="AH197" i="2"/>
  <c r="AH212" i="2"/>
  <c r="AH218" i="2"/>
  <c r="AH202" i="2"/>
  <c r="AH187" i="2"/>
  <c r="AH215" i="2"/>
  <c r="AH193" i="2"/>
  <c r="AH223" i="2"/>
  <c r="AH200" i="2"/>
  <c r="AH205" i="2"/>
  <c r="AH191" i="2"/>
  <c r="AH188" i="2"/>
  <c r="AH221" i="2"/>
  <c r="AH219" i="2"/>
  <c r="AH210" i="2"/>
  <c r="AH216" i="2"/>
  <c r="AH217" i="2"/>
  <c r="AH196" i="2"/>
  <c r="AH206" i="2"/>
  <c r="AH214" i="2"/>
  <c r="AH201" i="2"/>
  <c r="AH195" i="2"/>
  <c r="AH204" i="2"/>
  <c r="AH209" i="2"/>
  <c r="AH194" i="2"/>
  <c r="AH211" i="2"/>
  <c r="AH207" i="2"/>
  <c r="AH198" i="2"/>
  <c r="AH208" i="2"/>
  <c r="AQ58" i="2"/>
  <c r="BA58" i="2" s="1"/>
  <c r="AP59" i="2"/>
  <c r="AS57" i="2"/>
  <c r="AR57" i="2"/>
  <c r="AQ59" i="2" l="1"/>
  <c r="BA59" i="2" s="1"/>
  <c r="AP60" i="2"/>
  <c r="AS58" i="2"/>
  <c r="AR58" i="2"/>
  <c r="AQ60" i="2" l="1"/>
  <c r="BA60" i="2" s="1"/>
  <c r="AP61" i="2"/>
  <c r="AS59" i="2"/>
  <c r="AR59" i="2"/>
  <c r="AR60" i="2" l="1"/>
  <c r="AS60" i="2"/>
  <c r="AQ61" i="2"/>
  <c r="BA61" i="2" s="1"/>
  <c r="AP62" i="2"/>
  <c r="AQ62" i="2" l="1"/>
  <c r="BA62" i="2" s="1"/>
  <c r="AP63" i="2"/>
  <c r="AR61" i="2"/>
  <c r="AS61" i="2"/>
  <c r="AP64" i="2" l="1"/>
  <c r="AQ63" i="2"/>
  <c r="BA63" i="2" s="1"/>
  <c r="AS62" i="2"/>
  <c r="AR62" i="2"/>
  <c r="AR63" i="2" l="1"/>
  <c r="AS63" i="2"/>
  <c r="AQ64" i="2"/>
  <c r="BA64" i="2" s="1"/>
  <c r="AP65" i="2"/>
  <c r="AS64" i="2" l="1"/>
  <c r="AR64" i="2"/>
  <c r="AQ65" i="2"/>
  <c r="BA65" i="2" s="1"/>
  <c r="AP66" i="2"/>
  <c r="AS65" i="2" l="1"/>
  <c r="AR65" i="2"/>
  <c r="AQ66" i="2"/>
  <c r="BA66" i="2" s="1"/>
  <c r="AP67" i="2"/>
  <c r="AS66" i="2" l="1"/>
  <c r="AR66" i="2"/>
  <c r="AQ67" i="2"/>
  <c r="BA67" i="2" s="1"/>
  <c r="AP68" i="2"/>
  <c r="AR67" i="2" l="1"/>
  <c r="AS67" i="2"/>
  <c r="AP69" i="2"/>
  <c r="AQ68" i="2"/>
  <c r="BA68" i="2" s="1"/>
  <c r="AQ69" i="2" l="1"/>
  <c r="BA69" i="2" s="1"/>
  <c r="AP70" i="2"/>
  <c r="AR68" i="2"/>
  <c r="AS68" i="2"/>
  <c r="AP71" i="2" l="1"/>
  <c r="AQ70" i="2"/>
  <c r="BA70" i="2" s="1"/>
  <c r="AS69" i="2"/>
  <c r="AR69" i="2"/>
  <c r="AS70" i="2" l="1"/>
  <c r="AR70" i="2"/>
  <c r="AQ71" i="2"/>
  <c r="BA71" i="2" s="1"/>
  <c r="AP72" i="2"/>
  <c r="AR71" i="2" l="1"/>
  <c r="AS71" i="2"/>
  <c r="AQ72" i="2"/>
  <c r="BA72" i="2" s="1"/>
  <c r="AP73" i="2"/>
  <c r="AS72" i="2" l="1"/>
  <c r="AR72" i="2"/>
  <c r="AQ73" i="2"/>
  <c r="BA73" i="2" s="1"/>
  <c r="AP74" i="2"/>
  <c r="AS73" i="2" l="1"/>
  <c r="AR73" i="2"/>
  <c r="AQ74" i="2"/>
  <c r="BA74" i="2" s="1"/>
  <c r="AP75" i="2"/>
  <c r="AQ75" i="2" l="1"/>
  <c r="BA75" i="2" s="1"/>
  <c r="AP76" i="2"/>
  <c r="AS74" i="2"/>
  <c r="AR74" i="2"/>
  <c r="AP77" i="2" l="1"/>
  <c r="AQ76" i="2"/>
  <c r="BA76" i="2" s="1"/>
  <c r="AR75" i="2"/>
  <c r="AS75" i="2"/>
  <c r="AS76" i="2" l="1"/>
  <c r="AR76" i="2"/>
  <c r="AP78" i="2"/>
  <c r="AQ77" i="2"/>
  <c r="BA77" i="2" s="1"/>
  <c r="AP79" i="2" l="1"/>
  <c r="AQ78" i="2"/>
  <c r="BA78" i="2" s="1"/>
  <c r="AR77" i="2"/>
  <c r="AS77" i="2"/>
  <c r="AR78" i="2" l="1"/>
  <c r="AS78" i="2"/>
  <c r="AQ79" i="2"/>
  <c r="BA79" i="2" s="1"/>
  <c r="AP80" i="2"/>
  <c r="AR79" i="2" l="1"/>
  <c r="AS79" i="2"/>
  <c r="AQ80" i="2"/>
  <c r="BA80" i="2" s="1"/>
  <c r="AP81" i="2"/>
  <c r="AR80" i="2" l="1"/>
  <c r="AS80" i="2"/>
  <c r="AQ81" i="2"/>
  <c r="BA81" i="2" s="1"/>
  <c r="AP82" i="2"/>
  <c r="AS81" i="2" l="1"/>
  <c r="AR81" i="2"/>
  <c r="AQ82" i="2"/>
  <c r="BA82" i="2" s="1"/>
  <c r="AP83" i="2"/>
  <c r="AS82" i="2" l="1"/>
  <c r="AR82" i="2"/>
  <c r="AP84" i="2"/>
  <c r="AQ83" i="2"/>
  <c r="BA83" i="2" s="1"/>
  <c r="AF83" i="2" s="1"/>
  <c r="AQ84" i="2" l="1"/>
  <c r="BA84" i="2" s="1"/>
  <c r="AF80" i="2" s="1"/>
  <c r="AF58" i="2"/>
  <c r="AF59" i="2"/>
  <c r="AF60" i="2"/>
  <c r="AF55" i="2"/>
  <c r="AF56" i="2"/>
  <c r="AF54" i="2"/>
  <c r="AF57" i="2"/>
  <c r="AF61" i="2"/>
  <c r="AF65" i="2"/>
  <c r="AF62" i="2"/>
  <c r="AF100" i="2"/>
  <c r="AF116" i="2"/>
  <c r="AF132" i="2"/>
  <c r="AF89" i="2"/>
  <c r="AF105" i="2"/>
  <c r="AF121" i="2"/>
  <c r="AF90" i="2"/>
  <c r="AF106" i="2"/>
  <c r="AF122" i="2"/>
  <c r="AF95" i="2"/>
  <c r="AF111" i="2"/>
  <c r="AF127" i="2"/>
  <c r="AF84" i="2"/>
  <c r="AF104" i="2"/>
  <c r="AF120" i="2"/>
  <c r="AF93" i="2"/>
  <c r="AF109" i="2"/>
  <c r="AF125" i="2"/>
  <c r="AF94" i="2"/>
  <c r="AF110" i="2"/>
  <c r="AF126" i="2"/>
  <c r="AF99" i="2"/>
  <c r="AF115" i="2"/>
  <c r="AF131" i="2"/>
  <c r="AF92" i="2"/>
  <c r="AF108" i="2"/>
  <c r="AF124" i="2"/>
  <c r="AF97" i="2"/>
  <c r="AF113" i="2"/>
  <c r="AF129" i="2"/>
  <c r="AF98" i="2"/>
  <c r="AF114" i="2"/>
  <c r="AF130" i="2"/>
  <c r="AF87" i="2"/>
  <c r="AF103" i="2"/>
  <c r="AF119" i="2"/>
  <c r="AF96" i="2"/>
  <c r="AF112" i="2"/>
  <c r="AF128" i="2"/>
  <c r="AF85" i="2"/>
  <c r="AF101" i="2"/>
  <c r="AF117" i="2"/>
  <c r="AF133" i="2"/>
  <c r="AF86" i="2"/>
  <c r="AF102" i="2"/>
  <c r="AF118" i="2"/>
  <c r="AF91" i="2"/>
  <c r="AF107" i="2"/>
  <c r="AF123" i="2"/>
  <c r="AF88" i="2"/>
  <c r="AF71" i="2"/>
  <c r="AR83" i="2"/>
  <c r="AS83" i="2"/>
  <c r="AR84" i="2" l="1"/>
  <c r="AR52" i="2" s="1"/>
  <c r="AF63" i="2"/>
  <c r="AS84" i="2"/>
  <c r="AU73" i="2" s="1" a="1"/>
  <c r="AU73" i="2" s="1"/>
  <c r="AF72" i="2"/>
  <c r="AF75" i="2"/>
  <c r="AF81" i="2"/>
  <c r="AF70" i="2"/>
  <c r="AF73" i="2"/>
  <c r="AF78" i="2"/>
  <c r="AF82" i="2"/>
  <c r="AF66" i="2"/>
  <c r="AF68" i="2"/>
  <c r="AF76" i="2"/>
  <c r="AF79" i="2"/>
  <c r="AF69" i="2"/>
  <c r="AF74" i="2"/>
  <c r="AF77" i="2"/>
  <c r="AF67" i="2"/>
  <c r="AF64" i="2"/>
  <c r="AU66" i="2" l="1" a="1"/>
  <c r="AU66" i="2" s="1"/>
  <c r="AU54" i="2" a="1"/>
  <c r="AU54" i="2" s="1"/>
  <c r="AU58" i="2" a="1"/>
  <c r="AU58" i="2" s="1"/>
  <c r="AU61" i="2" a="1"/>
  <c r="AU61" i="2" s="1"/>
  <c r="AU62" i="2" a="1"/>
  <c r="AU62" i="2" s="1"/>
  <c r="AU57" i="2" a="1"/>
  <c r="AU57" i="2" s="1"/>
  <c r="AU55" i="2" a="1"/>
  <c r="AU55" i="2" s="1"/>
  <c r="AU71" i="2" a="1"/>
  <c r="AU71" i="2" s="1"/>
  <c r="AU78" i="2" a="1"/>
  <c r="AU78" i="2" s="1"/>
  <c r="AU76" i="2" a="1"/>
  <c r="AU76" i="2" s="1"/>
  <c r="AU83" i="2" a="1"/>
  <c r="AU83" i="2" s="1"/>
  <c r="AU84" i="2" a="1"/>
  <c r="AU84" i="2" s="1"/>
  <c r="AU60" i="2" a="1"/>
  <c r="AU60" i="2" s="1"/>
  <c r="AU70" i="2" a="1"/>
  <c r="AU70" i="2" s="1"/>
  <c r="AU69" i="2" a="1"/>
  <c r="AU69" i="2" s="1"/>
  <c r="AU74" i="2" a="1"/>
  <c r="AU74" i="2" s="1"/>
  <c r="AU82" i="2" a="1"/>
  <c r="AU82" i="2" s="1"/>
  <c r="AU68" i="2" a="1"/>
  <c r="AU68" i="2" s="1"/>
  <c r="AU65" i="2" a="1"/>
  <c r="AU65" i="2" s="1"/>
  <c r="AU67" i="2" a="1"/>
  <c r="AU67" i="2" s="1"/>
  <c r="AU72" i="2" a="1"/>
  <c r="AU72" i="2" s="1"/>
  <c r="AU80" i="2" a="1"/>
  <c r="AU80" i="2" s="1"/>
  <c r="AU64" i="2" a="1"/>
  <c r="AU64" i="2" s="1"/>
  <c r="AU56" i="2" a="1"/>
  <c r="AU56" i="2" s="1"/>
  <c r="AU63" i="2" a="1"/>
  <c r="AU63" i="2" s="1"/>
  <c r="AU77" i="2" a="1"/>
  <c r="AU77" i="2" s="1"/>
  <c r="AU79" i="2" a="1"/>
  <c r="AU79" i="2" s="1"/>
  <c r="AU81" i="2" a="1"/>
  <c r="AU81" i="2" s="1"/>
  <c r="AU59" i="2" a="1"/>
  <c r="AU59" i="2" s="1"/>
  <c r="AU75" i="2" a="1"/>
  <c r="AU75" i="2" s="1"/>
  <c r="AT54" i="2"/>
  <c r="AT55" i="2"/>
  <c r="L137" i="2" l="1"/>
  <c r="AV51" i="2"/>
  <c r="AQ51" i="2"/>
  <c r="AI131" i="2"/>
</calcChain>
</file>

<file path=xl/comments1.xml><?xml version="1.0" encoding="utf-8"?>
<comments xmlns="http://schemas.openxmlformats.org/spreadsheetml/2006/main">
  <authors>
    <author>Andrej Kasaš</author>
    <author>neniko2</author>
  </authors>
  <commentList>
    <comment ref="BF27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Nadurna postavka {€/hr}
vključeni prispevki</t>
        </r>
      </text>
    </comment>
    <comment ref="E28" authorId="0" shapeId="0">
      <text>
        <r>
          <rPr>
            <sz val="9"/>
            <color indexed="81"/>
            <rFont val="Tahoma"/>
            <family val="2"/>
            <charset val="238"/>
          </rPr>
          <t xml:space="preserve">Vpišite </t>
        </r>
        <r>
          <rPr>
            <b/>
            <sz val="9"/>
            <color indexed="81"/>
            <rFont val="Tahoma"/>
            <family val="2"/>
            <charset val="238"/>
          </rPr>
          <t>nazive projektov</t>
        </r>
        <r>
          <rPr>
            <sz val="9"/>
            <color indexed="81"/>
            <rFont val="Tahoma"/>
            <family val="2"/>
            <charset val="238"/>
          </rPr>
          <t xml:space="preserve"> na katerih sodelujete</t>
        </r>
      </text>
    </comment>
    <comment ref="I28" authorId="0" shapeId="0">
      <text>
        <r>
          <rPr>
            <sz val="9"/>
            <color indexed="81"/>
            <rFont val="Tahoma"/>
            <family val="2"/>
            <charset val="238"/>
          </rPr>
          <t xml:space="preserve">Iz spustnega seznama izberite način projektne zaposlitve, in sicer </t>
        </r>
        <r>
          <rPr>
            <b/>
            <sz val="9"/>
            <color indexed="81"/>
            <rFont val="Tahoma"/>
            <family val="2"/>
            <charset val="238"/>
          </rPr>
          <t>Delno zaposlen s fiksnim %</t>
        </r>
        <r>
          <rPr>
            <sz val="9"/>
            <color indexed="81"/>
            <rFont val="Tahoma"/>
            <family val="2"/>
            <charset val="238"/>
          </rPr>
          <t xml:space="preserve"> ali </t>
        </r>
        <r>
          <rPr>
            <b/>
            <sz val="9"/>
            <color indexed="81"/>
            <rFont val="Tahoma"/>
            <family val="2"/>
            <charset val="238"/>
          </rPr>
          <t>Delno zaposlen s variabilnim %</t>
        </r>
      </text>
    </comment>
    <comment ref="Q28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primeru Delne zaposlitve s fiksnim %, iz spustnega seznama izberite </t>
        </r>
        <r>
          <rPr>
            <b/>
            <sz val="9"/>
            <color indexed="81"/>
            <rFont val="Tahoma"/>
            <family val="2"/>
            <charset val="238"/>
          </rPr>
          <t xml:space="preserve">Delež na projektu.
</t>
        </r>
        <r>
          <rPr>
            <sz val="9"/>
            <color indexed="81"/>
            <rFont val="Tahoma"/>
            <family val="2"/>
            <charset val="238"/>
          </rPr>
          <t xml:space="preserve">V primeru Delne zaposlitve z variabilnim %, iz spustnega seznama izberite </t>
        </r>
        <r>
          <rPr>
            <b/>
            <sz val="9"/>
            <color indexed="81"/>
            <rFont val="Tahoma"/>
            <family val="2"/>
            <charset val="238"/>
          </rPr>
          <t xml:space="preserve">Mesečna urna postavka </t>
        </r>
        <r>
          <rPr>
            <sz val="9"/>
            <color indexed="81"/>
            <rFont val="Tahoma"/>
            <family val="2"/>
            <charset val="238"/>
          </rPr>
          <t xml:space="preserve">oz. </t>
        </r>
        <r>
          <rPr>
            <b/>
            <sz val="9"/>
            <color indexed="81"/>
            <rFont val="Tahoma"/>
            <family val="2"/>
            <charset val="238"/>
          </rPr>
          <t>Letna urna postavka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V28" authorId="0" shapeId="0">
      <text>
        <r>
          <rPr>
            <sz val="9"/>
            <color indexed="81"/>
            <rFont val="Tahoma"/>
            <family val="2"/>
            <charset val="238"/>
          </rPr>
          <t xml:space="preserve">Za vse načine obračunavanja stroškov dela </t>
        </r>
        <r>
          <rPr>
            <b/>
            <sz val="9"/>
            <color indexed="81"/>
            <rFont val="Tahoma"/>
            <family val="2"/>
            <charset val="238"/>
          </rPr>
          <t>vpišite odstotek zaposlitve na projektu</t>
        </r>
        <r>
          <rPr>
            <sz val="9"/>
            <color indexed="81"/>
            <rFont val="Tahoma"/>
            <family val="2"/>
            <charset val="238"/>
          </rPr>
          <t xml:space="preserve">. Odstotek mora biti naveden v ustrezni pravni podlagi. Pravna podlaga skupaj ne sme preseči 100%
</t>
        </r>
      </text>
    </comment>
    <comment ref="D54" authorId="0" shapeId="0">
      <text>
        <r>
          <rPr>
            <sz val="9"/>
            <color indexed="81"/>
            <rFont val="Tahoma"/>
            <family val="2"/>
            <charset val="238"/>
          </rPr>
          <t xml:space="preserve">Vpišite </t>
        </r>
        <r>
          <rPr>
            <b/>
            <sz val="9"/>
            <color indexed="81"/>
            <rFont val="Tahoma"/>
            <family val="2"/>
            <charset val="238"/>
          </rPr>
          <t>datum</t>
        </r>
        <r>
          <rPr>
            <sz val="9"/>
            <color indexed="81"/>
            <rFont val="Tahoma"/>
            <family val="2"/>
            <charset val="238"/>
          </rPr>
          <t xml:space="preserve"> opravljene aktivnosti.</t>
        </r>
      </text>
    </comment>
    <comment ref="H54" authorId="0" shapeId="0">
      <text>
        <r>
          <rPr>
            <sz val="9"/>
            <color indexed="81"/>
            <rFont val="Tahoma"/>
            <family val="2"/>
            <charset val="238"/>
          </rPr>
          <t xml:space="preserve">Iz spustnega seznama izberite </t>
        </r>
        <r>
          <rPr>
            <b/>
            <sz val="9"/>
            <color indexed="81"/>
            <rFont val="Tahoma"/>
            <family val="2"/>
            <charset val="238"/>
          </rPr>
          <t>ustrezen projekt</t>
        </r>
        <r>
          <rPr>
            <sz val="9"/>
            <color indexed="81"/>
            <rFont val="Tahoma"/>
            <family val="2"/>
            <charset val="238"/>
          </rPr>
          <t xml:space="preserve">, morebitni </t>
        </r>
        <r>
          <rPr>
            <b/>
            <sz val="9"/>
            <color indexed="81"/>
            <rFont val="Tahoma"/>
            <family val="2"/>
            <charset val="238"/>
          </rPr>
          <t>dopust, bolniško, praznik</t>
        </r>
        <r>
          <rPr>
            <sz val="9"/>
            <color indexed="81"/>
            <rFont val="Tahoma"/>
            <family val="2"/>
            <charset val="238"/>
          </rPr>
          <t xml:space="preserve"> in </t>
        </r>
        <r>
          <rPr>
            <b/>
            <sz val="9"/>
            <color indexed="81"/>
            <rFont val="Tahoma"/>
            <family val="2"/>
            <charset val="238"/>
          </rPr>
          <t>druga refundirana nadomestila.</t>
        </r>
        <r>
          <rPr>
            <u/>
            <sz val="9"/>
            <color indexed="81"/>
            <rFont val="Tahoma"/>
            <family val="2"/>
            <charset val="238"/>
          </rPr>
          <t xml:space="preserve">
</t>
        </r>
      </text>
    </comment>
    <comment ref="I54" authorId="0" shapeId="0">
      <text>
        <r>
          <rPr>
            <sz val="9"/>
            <color indexed="81"/>
            <rFont val="Tahoma"/>
            <family val="2"/>
            <charset val="238"/>
          </rPr>
          <t xml:space="preserve">Vpišite </t>
        </r>
        <r>
          <rPr>
            <b/>
            <sz val="9"/>
            <color indexed="81"/>
            <rFont val="Tahoma"/>
            <family val="2"/>
            <charset val="238"/>
          </rPr>
          <t xml:space="preserve">projektne ure </t>
        </r>
        <r>
          <rPr>
            <sz val="9"/>
            <color indexed="81"/>
            <rFont val="Tahoma"/>
            <family val="2"/>
            <charset val="238"/>
          </rPr>
          <t xml:space="preserve">za izvedbo aktivnosti, </t>
        </r>
        <r>
          <rPr>
            <b/>
            <sz val="9"/>
            <color indexed="81"/>
            <rFont val="Tahoma"/>
            <family val="2"/>
            <charset val="238"/>
          </rPr>
          <t>ure dopusta, bolniške, praznika</t>
        </r>
        <r>
          <rPr>
            <sz val="9"/>
            <color indexed="81"/>
            <rFont val="Tahoma"/>
            <family val="2"/>
            <charset val="238"/>
          </rPr>
          <t xml:space="preserve"> oz. </t>
        </r>
        <r>
          <rPr>
            <b/>
            <sz val="9"/>
            <color indexed="81"/>
            <rFont val="Tahoma"/>
            <family val="2"/>
            <charset val="238"/>
          </rPr>
          <t xml:space="preserve">drugih refundiranih odsotnosti </t>
        </r>
        <r>
          <rPr>
            <sz val="9"/>
            <color indexed="81"/>
            <rFont val="Tahoma"/>
            <family val="2"/>
            <charset val="238"/>
          </rPr>
          <t xml:space="preserve">ter </t>
        </r>
        <r>
          <rPr>
            <b/>
            <sz val="9"/>
            <color indexed="81"/>
            <rFont val="Tahoma"/>
            <family val="2"/>
            <charset val="238"/>
          </rPr>
          <t>nadur.</t>
        </r>
      </text>
    </comment>
    <comment ref="J54" authorId="0" shapeId="0">
      <text>
        <r>
          <rPr>
            <sz val="9"/>
            <color indexed="81"/>
            <rFont val="Tahoma"/>
            <family val="2"/>
            <charset val="238"/>
          </rPr>
          <t xml:space="preserve">Vpišite </t>
        </r>
        <r>
          <rPr>
            <b/>
            <sz val="9"/>
            <color indexed="81"/>
            <rFont val="Tahoma"/>
            <family val="2"/>
            <charset val="238"/>
          </rPr>
          <t>izvedene aktivnosti</t>
        </r>
        <r>
          <rPr>
            <sz val="9"/>
            <color indexed="81"/>
            <rFont val="Tahoma"/>
            <family val="2"/>
            <charset val="238"/>
          </rPr>
          <t xml:space="preserve">, opis aktivnosti naj bo podroben in natančen.
</t>
        </r>
      </text>
    </comment>
    <comment ref="AC54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primeru opravljanja nadurnega dela iz spustnega seznama izberite </t>
        </r>
        <r>
          <rPr>
            <b/>
            <sz val="9"/>
            <color indexed="81"/>
            <rFont val="Tahoma"/>
            <family val="2"/>
            <charset val="238"/>
          </rPr>
          <t>Nadurno delo.</t>
        </r>
      </text>
    </comment>
    <comment ref="AC135" authorId="0" shapeId="0">
      <text>
        <r>
          <rPr>
            <sz val="9"/>
            <color indexed="81"/>
            <rFont val="Tahoma"/>
            <family val="2"/>
            <charset val="238"/>
          </rPr>
          <t>Vpišite opravljene</t>
        </r>
        <r>
          <rPr>
            <b/>
            <sz val="9"/>
            <color indexed="81"/>
            <rFont val="Tahoma"/>
            <family val="2"/>
            <charset val="238"/>
          </rPr>
          <t xml:space="preserve"> ure dela redne dejavnosti </t>
        </r>
        <r>
          <rPr>
            <sz val="9"/>
            <color indexed="81"/>
            <rFont val="Tahoma"/>
            <family val="2"/>
            <charset val="238"/>
          </rPr>
          <t>zaposlenega (brez ur dopusta, praznika, bolniške ipd.).</t>
        </r>
      </text>
    </comment>
    <comment ref="I157" authorId="0" shapeId="0">
      <text>
        <r>
          <rPr>
            <sz val="9"/>
            <color indexed="81"/>
            <rFont val="Tahoma"/>
            <family val="2"/>
            <charset val="238"/>
          </rPr>
          <t>Vpišite datum plačila obračunane plače.</t>
        </r>
      </text>
    </comment>
    <comment ref="L160" authorId="0" shapeId="0">
      <text>
        <r>
          <rPr>
            <sz val="9"/>
            <color indexed="81"/>
            <rFont val="Tahoma"/>
            <family val="2"/>
            <charset val="238"/>
          </rPr>
          <t xml:space="preserve">Višino </t>
        </r>
        <r>
          <rPr>
            <b/>
            <sz val="9"/>
            <color indexed="81"/>
            <rFont val="Tahoma"/>
            <family val="2"/>
            <charset val="238"/>
          </rPr>
          <t xml:space="preserve">bruto plače </t>
        </r>
        <r>
          <rPr>
            <sz val="9"/>
            <color indexed="81"/>
            <rFont val="Tahoma"/>
            <family val="2"/>
            <charset val="238"/>
          </rPr>
          <t>prepišite iz plačilne liste (refundirane zneske odštejete od bruto plače).</t>
        </r>
      </text>
    </comment>
    <comment ref="L161" authorId="0" shapeId="0">
      <text>
        <r>
          <rPr>
            <sz val="9"/>
            <color indexed="81"/>
            <rFont val="Tahoma"/>
            <family val="2"/>
            <charset val="238"/>
          </rPr>
          <t>Iz plačilne liste prepišite (bruto)
znesek plačanih nadur.</t>
        </r>
      </text>
    </comment>
    <comment ref="L162" authorId="0" shapeId="0">
      <text>
        <r>
          <rPr>
            <sz val="9"/>
            <color indexed="81"/>
            <rFont val="Tahoma"/>
            <family val="2"/>
            <charset val="238"/>
          </rPr>
          <t>Iz spustnega seznama izberite ustrezno stopnjo prispevkov delodajalca.</t>
        </r>
      </text>
    </comment>
    <comment ref="L174" authorId="0" shapeId="0">
      <text>
        <r>
          <rPr>
            <sz val="9"/>
            <color indexed="81"/>
            <rFont val="Tahoma"/>
            <family val="2"/>
            <charset val="238"/>
          </rPr>
          <t>Vpišite število vseh delovnih ur v mesecu (brez nadur).</t>
        </r>
      </text>
    </comment>
    <comment ref="R227" authorId="1" shapeId="0">
      <text>
        <r>
          <rPr>
            <sz val="9"/>
            <color indexed="81"/>
            <rFont val="Segoe UI"/>
            <family val="2"/>
            <charset val="238"/>
          </rPr>
          <t>Število ur se mora ujemati z urami navedenimi na plačilni listi</t>
        </r>
      </text>
    </comment>
  </commentList>
</comments>
</file>

<file path=xl/sharedStrings.xml><?xml version="1.0" encoding="utf-8"?>
<sst xmlns="http://schemas.openxmlformats.org/spreadsheetml/2006/main" count="122" uniqueCount="99">
  <si>
    <t>Datum</t>
  </si>
  <si>
    <t>Prispevki in davki delodajalca</t>
  </si>
  <si>
    <t>Povračilo prevoza</t>
  </si>
  <si>
    <t>Povračilo malice</t>
  </si>
  <si>
    <t>Drugo*</t>
  </si>
  <si>
    <t>Mesec</t>
  </si>
  <si>
    <t>Leto</t>
  </si>
  <si>
    <t>Datum plačila</t>
  </si>
  <si>
    <t>Številka dokumenta</t>
  </si>
  <si>
    <t>Dan</t>
  </si>
  <si>
    <t>Mesečna urna postavka</t>
  </si>
  <si>
    <t>Izdatki za  delo</t>
  </si>
  <si>
    <t>Stopnja prispevka delodajalca</t>
  </si>
  <si>
    <t xml:space="preserve">Naziv organizacije </t>
  </si>
  <si>
    <t>Razno 1</t>
  </si>
  <si>
    <t>Razno 2</t>
  </si>
  <si>
    <t>Št. ur</t>
  </si>
  <si>
    <t>Skupno št. ur boleznine, dopusta idr.</t>
  </si>
  <si>
    <t>Projekti</t>
  </si>
  <si>
    <t>Seznam projektov in način obračunavanja stroškov dela</t>
  </si>
  <si>
    <t>Način obračunavanja stroškov dela</t>
  </si>
  <si>
    <t>Delno zaposlen s fiksnim %</t>
  </si>
  <si>
    <t>Metoda urne postavke</t>
  </si>
  <si>
    <t>Delež razporeditve na projektu</t>
  </si>
  <si>
    <t>Letna urna postavka</t>
  </si>
  <si>
    <t>Bruto plača (BRUTO I)</t>
  </si>
  <si>
    <t>Delno zaposlen z variabilnim %</t>
  </si>
  <si>
    <t>Vsi datumi na katere je prekoračitev</t>
  </si>
  <si>
    <t>Sortirani</t>
  </si>
  <si>
    <t>Spremenljiv Dropdown</t>
  </si>
  <si>
    <t>Projekti s variabilnim %</t>
  </si>
  <si>
    <t>Projekti z V% - urejeni</t>
  </si>
  <si>
    <t>DOPUST</t>
  </si>
  <si>
    <t>BOLNIŠKA</t>
  </si>
  <si>
    <t>Upravičeni izdatki za delo [EUR]</t>
  </si>
  <si>
    <t>NEGA</t>
  </si>
  <si>
    <t>PRAZNIK</t>
  </si>
  <si>
    <t>sum fx %</t>
  </si>
  <si>
    <t>SKUPAJ</t>
  </si>
  <si>
    <t>*drugi upravičeni izdatki iz delovnega razmerja</t>
  </si>
  <si>
    <t>Če je med 8 in 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</si>
  <si>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</si>
  <si>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DRUGA REFUNDIRANA NADOMESTILA</t>
  </si>
  <si>
    <t>Ure iz naslova refundiranih nadomestil (nega, krvodajalstvo…)</t>
  </si>
  <si>
    <t>Nadure</t>
  </si>
  <si>
    <t>Nadurno delo</t>
  </si>
  <si>
    <t>REDNE PROJEKTNE URE</t>
  </si>
  <si>
    <t>Mesečni fond ur (brez nadur)</t>
  </si>
  <si>
    <t>Št. nadur</t>
  </si>
  <si>
    <t>Projektne ure v časovnici:</t>
  </si>
  <si>
    <t>skupaj*(BOL/(MES_FOND_HR-Nadure))</t>
  </si>
  <si>
    <t>A</t>
  </si>
  <si>
    <t>B</t>
  </si>
  <si>
    <t>A*B</t>
  </si>
  <si>
    <t>PR_HR2</t>
  </si>
  <si>
    <t>HR_POSTAVKA</t>
  </si>
  <si>
    <t>+</t>
  </si>
  <si>
    <t>*</t>
  </si>
  <si>
    <t>/</t>
  </si>
  <si>
    <t>(PR_HR2</t>
  </si>
  <si>
    <t>BOL)</t>
  </si>
  <si>
    <t>(MFONDUR</t>
  </si>
  <si>
    <t>-</t>
  </si>
  <si>
    <t>=</t>
  </si>
  <si>
    <t>Skupaj (brez dodatka za nadurno delo)</t>
  </si>
  <si>
    <t>Število ur, ki se ne nanaša na projektno delo:</t>
  </si>
  <si>
    <t>REDNE AKTIVNOSTI</t>
  </si>
  <si>
    <t>SPUSTNI SEZNAM ZA DS:</t>
  </si>
  <si>
    <t>Naziv projekta</t>
  </si>
  <si>
    <t>Število opravljenih ur (z nadurami)</t>
  </si>
  <si>
    <t>Ure iz naslova nerefundiranih nadomestil (bolniška, dopusti...)</t>
  </si>
  <si>
    <t>I. SPLOŠNI PODATKI</t>
  </si>
  <si>
    <t>Zap. št.</t>
  </si>
  <si>
    <t>Podpis zaposlene osebe</t>
  </si>
  <si>
    <t>III. MESEČNI IZDATKI ZA DELO</t>
  </si>
  <si>
    <t>Obračunsko obdobje</t>
  </si>
  <si>
    <t>Ime in priimek</t>
  </si>
  <si>
    <t>Redno zaposlen pri</t>
  </si>
  <si>
    <t>Število ur, ki se ne nanaša na projektno delo</t>
  </si>
  <si>
    <t>Ure iz naslova fiksne razporeditve</t>
  </si>
  <si>
    <t>Izjava</t>
  </si>
  <si>
    <t>Vloga na projektu</t>
  </si>
  <si>
    <t>Podatki se prepišejo iz plačilne liste.</t>
  </si>
  <si>
    <r>
      <t>Podpis odgovorne osebe in žig organizacije</t>
    </r>
    <r>
      <rPr>
        <b/>
        <sz val="8"/>
        <rFont val="Arial CE"/>
        <charset val="238"/>
      </rPr>
      <t xml:space="preserve"> (v kolikor posluje z žigom)</t>
    </r>
  </si>
  <si>
    <t>vsi  projekti</t>
  </si>
  <si>
    <t>VSI PROJEKTI UREJENI</t>
  </si>
  <si>
    <t>COPYRIGHT: Andrej Kasaš in Dušan Kotnik</t>
  </si>
  <si>
    <t>var:</t>
  </si>
  <si>
    <t>fix:</t>
  </si>
  <si>
    <t>Nadure rednega dela</t>
  </si>
  <si>
    <t>SKUPAJ ure (brez refundiranih ur)</t>
  </si>
  <si>
    <t>Program</t>
  </si>
  <si>
    <t>- Izjavljam, da podatki v časovnici odražajo resnično in pravilno količino opravljenega projektnega dela v mesecu.
- Izjavljam tudi, da podatki o izdatkih za celotno mesečno delo odražajo resnično in pravilno višino vseh izdatkov za delo osebe, redno zaposlene pri upravičencu.</t>
  </si>
  <si>
    <t>PRIPOMOČEK ZA IZRAČUN UPRAVIČENEGA ZNESKA ZAPOSLENEGA NA PROJEKTU</t>
  </si>
  <si>
    <t>II. OPIS NALOG</t>
  </si>
  <si>
    <t>Opis nalog</t>
  </si>
  <si>
    <t>Blaženje podnebnih sprememb in prilagajanje nanje</t>
  </si>
  <si>
    <t>Izobraževanje - krepitev človeških virov</t>
  </si>
  <si>
    <t>Pripravila: Nacionalna kontrola MKRR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</si>
</sst>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dddd"/>
    <numFmt numFmtId="166" formatCode="mm"/>
    <numFmt numFmtId="167" formatCode="mmmm"/>
    <numFmt numFmtId="168" formatCode="yyyy"/>
    <numFmt numFmtId="169" formatCode="dd/mm/yyyy;@"/>
    <numFmt numFmtId="170" formatCode="0;\-0;;@"/>
  </numFmts>
  <fonts count="4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sz val="10"/>
      <color indexed="9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name val="Arial CE"/>
      <charset val="238"/>
    </font>
    <font>
      <sz val="7"/>
      <name val="Arial CE"/>
      <charset val="238"/>
    </font>
    <font>
      <b/>
      <sz val="12"/>
      <name val="Arial"/>
      <family val="2"/>
    </font>
    <font>
      <b/>
      <sz val="10"/>
      <name val="Arial CE"/>
      <charset val="238"/>
    </font>
    <font>
      <sz val="10"/>
      <name val="Arial"/>
      <family val="2"/>
    </font>
    <font>
      <i/>
      <sz val="10"/>
      <name val="Arial CE"/>
      <charset val="238"/>
    </font>
    <font>
      <i/>
      <sz val="8"/>
      <name val="Arial CE"/>
      <family val="2"/>
      <charset val="238"/>
    </font>
    <font>
      <b/>
      <sz val="10"/>
      <name val="Arial"/>
      <family val="2"/>
    </font>
    <font>
      <sz val="8"/>
      <name val="Arial CE"/>
      <charset val="238"/>
    </font>
    <font>
      <b/>
      <sz val="8"/>
      <name val="Arial CE"/>
      <family val="2"/>
      <charset val="238"/>
    </font>
    <font>
      <sz val="11"/>
      <color rgb="FFFF0000"/>
      <name val="Calibri"/>
      <family val="2"/>
      <scheme val="minor"/>
    </font>
    <font>
      <i/>
      <sz val="8"/>
      <name val="Arial CE"/>
      <charset val="238"/>
    </font>
    <font>
      <b/>
      <sz val="12"/>
      <color theme="0"/>
      <name val="Arial CE"/>
      <charset val="238"/>
    </font>
    <font>
      <sz val="12"/>
      <color theme="0"/>
      <name val="Calibri"/>
      <family val="2"/>
      <charset val="238"/>
      <scheme val="minor"/>
    </font>
    <font>
      <b/>
      <sz val="12"/>
      <color theme="0"/>
      <name val="Arial CE"/>
      <family val="2"/>
      <charset val="238"/>
    </font>
    <font>
      <sz val="10"/>
      <color theme="0"/>
      <name val="Calibri"/>
      <family val="2"/>
      <charset val="238"/>
      <scheme val="minor"/>
    </font>
    <font>
      <sz val="10"/>
      <color theme="0"/>
      <name val="Arial CE"/>
      <charset val="238"/>
    </font>
    <font>
      <b/>
      <sz val="8"/>
      <color theme="0"/>
      <name val="Arial CE"/>
      <charset val="238"/>
    </font>
    <font>
      <b/>
      <sz val="10"/>
      <color theme="0"/>
      <name val="Arial CE"/>
      <charset val="238"/>
    </font>
    <font>
      <sz val="8"/>
      <color theme="0"/>
      <name val="Arial CE"/>
      <charset val="238"/>
    </font>
    <font>
      <b/>
      <sz val="8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1"/>
      <color theme="0"/>
      <name val="Arial CE"/>
      <charset val="238"/>
    </font>
    <font>
      <b/>
      <sz val="10"/>
      <color rgb="FFFF0000"/>
      <name val="Arial"/>
      <family val="2"/>
    </font>
    <font>
      <sz val="9"/>
      <color indexed="81"/>
      <name val="Tahoma"/>
      <family val="2"/>
      <charset val="238"/>
    </font>
    <font>
      <b/>
      <sz val="8"/>
      <color theme="0"/>
      <name val="Arial CE"/>
      <family val="2"/>
      <charset val="238"/>
    </font>
    <font>
      <b/>
      <sz val="8"/>
      <color rgb="FFFF0000"/>
      <name val="Arial CE"/>
      <charset val="238"/>
    </font>
    <font>
      <sz val="11"/>
      <name val="Calibri"/>
      <family val="2"/>
      <scheme val="minor"/>
    </font>
    <font>
      <sz val="10"/>
      <color rgb="FFFF0000"/>
      <name val="Arial CE"/>
      <charset val="238"/>
    </font>
    <font>
      <sz val="10"/>
      <color theme="0"/>
      <name val="Arial CE"/>
      <family val="2"/>
      <charset val="238"/>
    </font>
    <font>
      <sz val="12"/>
      <color theme="0"/>
      <name val="Arial CE"/>
      <family val="2"/>
      <charset val="238"/>
    </font>
    <font>
      <sz val="8"/>
      <color theme="0"/>
      <name val="Calibri"/>
      <family val="2"/>
      <charset val="238"/>
      <scheme val="minor"/>
    </font>
    <font>
      <sz val="8"/>
      <color theme="0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8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  <charset val="238"/>
    </font>
    <font>
      <u/>
      <sz val="9"/>
      <color indexed="81"/>
      <name val="Tahoma"/>
      <family val="2"/>
      <charset val="238"/>
    </font>
    <font>
      <b/>
      <sz val="8"/>
      <name val="Arial CE"/>
      <charset val="238"/>
    </font>
    <font>
      <sz val="12"/>
      <color rgb="FFFF0000"/>
      <name val="Arial CE"/>
      <charset val="238"/>
    </font>
    <font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6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vertical="center" wrapText="1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6" fillId="3" borderId="2" xfId="0" applyFont="1" applyFill="1" applyBorder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14" fontId="2" fillId="3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center"/>
      <protection hidden="1"/>
    </xf>
    <xf numFmtId="0" fontId="6" fillId="3" borderId="2" xfId="0" applyFont="1" applyFill="1" applyBorder="1" applyAlignment="1" applyProtection="1">
      <alignment horizontal="left" vertical="center"/>
      <protection hidden="1"/>
    </xf>
    <xf numFmtId="0" fontId="7" fillId="3" borderId="2" xfId="0" applyFont="1" applyFill="1" applyBorder="1" applyAlignment="1" applyProtection="1">
      <alignment horizontal="left"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5" fillId="3" borderId="0" xfId="0" applyFont="1" applyFill="1" applyBorder="1" applyAlignment="1" applyProtection="1">
      <alignment vertical="center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3" borderId="0" xfId="0" applyFont="1" applyFill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0" fontId="0" fillId="6" borderId="0" xfId="0" applyFill="1" applyAlignment="1" applyProtection="1">
      <alignment vertical="center"/>
      <protection hidden="1"/>
    </xf>
    <xf numFmtId="0" fontId="3" fillId="6" borderId="0" xfId="0" applyFont="1" applyFill="1" applyAlignment="1" applyProtection="1">
      <alignment vertical="center"/>
      <protection hidden="1"/>
    </xf>
    <xf numFmtId="0" fontId="17" fillId="6" borderId="0" xfId="0" applyFont="1" applyFill="1" applyAlignment="1" applyProtection="1">
      <alignment horizontal="center" vertical="center"/>
      <protection hidden="1"/>
    </xf>
    <xf numFmtId="0" fontId="0" fillId="6" borderId="0" xfId="0" applyFill="1" applyAlignment="1" applyProtection="1">
      <alignment vertical="center" wrapText="1"/>
      <protection hidden="1"/>
    </xf>
    <xf numFmtId="0" fontId="17" fillId="6" borderId="0" xfId="0" applyFont="1" applyFill="1" applyAlignment="1" applyProtection="1">
      <alignment horizontal="left"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left" vertical="center"/>
      <protection hidden="1"/>
    </xf>
    <xf numFmtId="0" fontId="2" fillId="6" borderId="0" xfId="0" applyFont="1" applyFill="1" applyAlignment="1" applyProtection="1">
      <alignment vertical="center"/>
      <protection hidden="1"/>
    </xf>
    <xf numFmtId="0" fontId="20" fillId="6" borderId="0" xfId="0" applyFont="1" applyFill="1" applyAlignment="1" applyProtection="1">
      <alignment vertical="center"/>
      <protection hidden="1"/>
    </xf>
    <xf numFmtId="0" fontId="21" fillId="6" borderId="0" xfId="0" applyFont="1" applyFill="1" applyAlignment="1" applyProtection="1">
      <alignment vertical="center"/>
      <protection hidden="1"/>
    </xf>
    <xf numFmtId="0" fontId="22" fillId="6" borderId="0" xfId="0" applyFont="1" applyFill="1" applyAlignment="1" applyProtection="1">
      <alignment vertical="center"/>
      <protection hidden="1"/>
    </xf>
    <xf numFmtId="0" fontId="23" fillId="6" borderId="3" xfId="0" applyFont="1" applyFill="1" applyBorder="1" applyAlignment="1" applyProtection="1">
      <alignment vertical="center"/>
      <protection hidden="1"/>
    </xf>
    <xf numFmtId="167" fontId="20" fillId="6" borderId="0" xfId="0" applyNumberFormat="1" applyFont="1" applyFill="1" applyAlignment="1" applyProtection="1">
      <alignment vertical="center"/>
      <protection hidden="1"/>
    </xf>
    <xf numFmtId="9" fontId="24" fillId="6" borderId="0" xfId="2" applyFont="1" applyFill="1" applyAlignment="1" applyProtection="1">
      <alignment vertical="center"/>
      <protection hidden="1"/>
    </xf>
    <xf numFmtId="9" fontId="20" fillId="6" borderId="0" xfId="2" applyFont="1" applyFill="1" applyAlignment="1" applyProtection="1">
      <alignment vertical="center"/>
      <protection hidden="1"/>
    </xf>
    <xf numFmtId="9" fontId="25" fillId="6" borderId="0" xfId="2" applyFont="1" applyFill="1" applyAlignment="1" applyProtection="1">
      <alignment horizontal="center" vertical="center"/>
      <protection hidden="1"/>
    </xf>
    <xf numFmtId="9" fontId="24" fillId="6" borderId="0" xfId="2" applyFont="1" applyFill="1" applyAlignment="1" applyProtection="1">
      <alignment vertical="center" wrapText="1"/>
      <protection hidden="1"/>
    </xf>
    <xf numFmtId="9" fontId="26" fillId="6" borderId="0" xfId="2" applyFont="1" applyFill="1" applyAlignment="1" applyProtection="1">
      <alignment horizontal="center" vertical="center"/>
      <protection hidden="1"/>
    </xf>
    <xf numFmtId="9" fontId="26" fillId="6" borderId="0" xfId="2" applyFont="1" applyFill="1" applyAlignment="1" applyProtection="1">
      <alignment horizontal="left" vertical="center"/>
      <protection hidden="1"/>
    </xf>
    <xf numFmtId="9" fontId="26" fillId="6" borderId="0" xfId="2" applyFont="1" applyFill="1" applyAlignment="1" applyProtection="1">
      <alignment vertical="center"/>
      <protection hidden="1"/>
    </xf>
    <xf numFmtId="0" fontId="24" fillId="6" borderId="0" xfId="0" applyFont="1" applyFill="1" applyAlignment="1" applyProtection="1">
      <alignment vertical="center"/>
      <protection hidden="1"/>
    </xf>
    <xf numFmtId="0" fontId="24" fillId="6" borderId="0" xfId="0" applyFont="1" applyFill="1" applyBorder="1" applyAlignment="1" applyProtection="1">
      <alignment horizontal="center" vertical="center"/>
      <protection hidden="1"/>
    </xf>
    <xf numFmtId="0" fontId="27" fillId="6" borderId="0" xfId="0" applyFont="1" applyFill="1" applyBorder="1" applyAlignment="1" applyProtection="1">
      <alignment horizontal="center" vertical="center"/>
      <protection hidden="1"/>
    </xf>
    <xf numFmtId="0" fontId="24" fillId="6" borderId="0" xfId="0" applyFont="1" applyFill="1" applyBorder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left" vertical="center"/>
      <protection hidden="1"/>
    </xf>
    <xf numFmtId="0" fontId="26" fillId="6" borderId="0" xfId="0" applyFont="1" applyFill="1" applyAlignment="1" applyProtection="1">
      <alignment horizontal="center" vertical="center"/>
      <protection hidden="1"/>
    </xf>
    <xf numFmtId="0" fontId="20" fillId="6" borderId="0" xfId="0" applyFont="1" applyFill="1" applyAlignment="1" applyProtection="1">
      <alignment horizontal="center" vertical="center"/>
      <protection hidden="1"/>
    </xf>
    <xf numFmtId="0" fontId="26" fillId="6" borderId="0" xfId="0" applyFont="1" applyFill="1" applyAlignment="1" applyProtection="1">
      <alignment horizontal="left" vertical="center"/>
      <protection hidden="1"/>
    </xf>
    <xf numFmtId="0" fontId="26" fillId="6" borderId="0" xfId="0" applyFont="1" applyFill="1" applyAlignment="1" applyProtection="1">
      <alignment vertical="center"/>
      <protection hidden="1"/>
    </xf>
    <xf numFmtId="14" fontId="20" fillId="6" borderId="0" xfId="0" applyNumberFormat="1" applyFont="1" applyFill="1" applyAlignment="1" applyProtection="1">
      <alignment vertical="center"/>
      <protection hidden="1"/>
    </xf>
    <xf numFmtId="14" fontId="24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24" fillId="6" borderId="0" xfId="0" applyNumberFormat="1" applyFont="1" applyFill="1" applyBorder="1" applyAlignment="1" applyProtection="1">
      <alignment horizontal="center" vertical="center"/>
      <protection hidden="1"/>
    </xf>
    <xf numFmtId="14" fontId="24" fillId="6" borderId="0" xfId="0" applyNumberFormat="1" applyFont="1" applyFill="1" applyBorder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/>
      <protection hidden="1"/>
    </xf>
    <xf numFmtId="0" fontId="24" fillId="6" borderId="0" xfId="0" applyNumberFormat="1" applyFont="1" applyFill="1" applyAlignment="1" applyProtection="1">
      <alignment vertical="center"/>
      <protection hidden="1"/>
    </xf>
    <xf numFmtId="0" fontId="24" fillId="6" borderId="0" xfId="0" applyFont="1" applyFill="1" applyAlignment="1" applyProtection="1">
      <alignment vertical="center" wrapText="1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0" fillId="6" borderId="13" xfId="0" applyFont="1" applyFill="1" applyBorder="1" applyAlignment="1" applyProtection="1">
      <alignment vertical="center"/>
      <protection hidden="1"/>
    </xf>
    <xf numFmtId="0" fontId="27" fillId="6" borderId="0" xfId="0" applyFont="1" applyFill="1" applyBorder="1" applyAlignment="1" applyProtection="1">
      <alignment horizontal="left" vertical="center" wrapText="1"/>
      <protection hidden="1"/>
    </xf>
    <xf numFmtId="164" fontId="24" fillId="6" borderId="0" xfId="5" applyFont="1" applyFill="1" applyAlignment="1" applyProtection="1">
      <alignment vertical="center"/>
      <protection hidden="1"/>
    </xf>
    <xf numFmtId="164" fontId="20" fillId="6" borderId="0" xfId="5" applyFont="1" applyFill="1" applyAlignment="1" applyProtection="1">
      <alignment vertical="center"/>
      <protection hidden="1"/>
    </xf>
    <xf numFmtId="164" fontId="24" fillId="6" borderId="0" xfId="5" applyFont="1" applyFill="1" applyBorder="1" applyAlignment="1" applyProtection="1">
      <alignment horizontal="center" vertical="center"/>
      <protection hidden="1"/>
    </xf>
    <xf numFmtId="164" fontId="27" fillId="6" borderId="0" xfId="5" applyFont="1" applyFill="1" applyBorder="1" applyAlignment="1" applyProtection="1">
      <alignment horizontal="left" vertical="center" wrapText="1" shrinkToFit="1"/>
      <protection hidden="1"/>
    </xf>
    <xf numFmtId="164" fontId="24" fillId="6" borderId="0" xfId="5" applyFont="1" applyFill="1" applyBorder="1" applyAlignment="1" applyProtection="1">
      <alignment horizontal="center" vertical="center" wrapText="1"/>
      <protection hidden="1"/>
    </xf>
    <xf numFmtId="164" fontId="25" fillId="6" borderId="0" xfId="5" applyFont="1" applyFill="1" applyAlignment="1" applyProtection="1">
      <alignment horizontal="left" vertical="center"/>
      <protection hidden="1"/>
    </xf>
    <xf numFmtId="164" fontId="26" fillId="6" borderId="0" xfId="5" applyFont="1" applyFill="1" applyAlignment="1" applyProtection="1">
      <alignment horizontal="center" vertical="center"/>
      <protection hidden="1"/>
    </xf>
    <xf numFmtId="164" fontId="20" fillId="6" borderId="0" xfId="5" applyFont="1" applyFill="1" applyAlignment="1" applyProtection="1">
      <alignment horizontal="center" vertical="center"/>
      <protection hidden="1"/>
    </xf>
    <xf numFmtId="164" fontId="26" fillId="6" borderId="0" xfId="5" applyFont="1" applyFill="1" applyAlignment="1" applyProtection="1">
      <alignment horizontal="left" vertical="center"/>
      <protection hidden="1"/>
    </xf>
    <xf numFmtId="164" fontId="26" fillId="6" borderId="0" xfId="5" applyFont="1" applyFill="1" applyAlignment="1" applyProtection="1">
      <alignment vertical="center"/>
      <protection hidden="1"/>
    </xf>
    <xf numFmtId="0" fontId="33" fillId="6" borderId="0" xfId="0" applyFont="1" applyFill="1" applyAlignment="1" applyProtection="1">
      <alignment horizontal="left" vertical="center"/>
      <protection hidden="1"/>
    </xf>
    <xf numFmtId="0" fontId="33" fillId="6" borderId="0" xfId="0" applyFont="1" applyFill="1" applyAlignment="1" applyProtection="1">
      <alignment horizontal="right" vertical="center"/>
      <protection hidden="1"/>
    </xf>
    <xf numFmtId="0" fontId="23" fillId="6" borderId="0" xfId="0" applyFont="1" applyFill="1" applyAlignment="1" applyProtection="1">
      <alignment vertical="center" wrapText="1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vertical="center"/>
      <protection hidden="1"/>
    </xf>
    <xf numFmtId="0" fontId="23" fillId="6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4" fillId="6" borderId="7" xfId="0" applyFont="1" applyFill="1" applyBorder="1" applyAlignment="1" applyProtection="1">
      <alignment vertical="center"/>
      <protection hidden="1"/>
    </xf>
    <xf numFmtId="0" fontId="24" fillId="6" borderId="0" xfId="0" applyFont="1" applyFill="1" applyBorder="1" applyAlignment="1" applyProtection="1">
      <alignment vertical="center"/>
      <protection hidden="1"/>
    </xf>
    <xf numFmtId="0" fontId="24" fillId="6" borderId="1" xfId="0" applyFont="1" applyFill="1" applyBorder="1" applyAlignment="1" applyProtection="1">
      <alignment vertical="center"/>
      <protection hidden="1"/>
    </xf>
    <xf numFmtId="0" fontId="24" fillId="6" borderId="0" xfId="0" applyFont="1" applyFill="1" applyBorder="1" applyAlignment="1" applyProtection="1">
      <alignment horizontal="right" vertical="center"/>
      <protection hidden="1"/>
    </xf>
    <xf numFmtId="0" fontId="36" fillId="3" borderId="0" xfId="0" applyFont="1" applyFill="1" applyAlignment="1" applyProtection="1">
      <alignment vertical="center" shrinkToFit="1"/>
      <protection hidden="1"/>
    </xf>
    <xf numFmtId="14" fontId="17" fillId="3" borderId="0" xfId="0" applyNumberFormat="1" applyFont="1" applyFill="1" applyBorder="1" applyAlignment="1" applyProtection="1">
      <alignment horizontal="left" vertical="center"/>
      <protection hidden="1"/>
    </xf>
    <xf numFmtId="14" fontId="29" fillId="3" borderId="0" xfId="0" applyNumberFormat="1" applyFont="1" applyFill="1" applyBorder="1" applyAlignment="1" applyProtection="1">
      <alignment horizontal="left" vertical="center"/>
      <protection hidden="1"/>
    </xf>
    <xf numFmtId="0" fontId="0" fillId="3" borderId="8" xfId="0" applyFill="1" applyBorder="1" applyAlignment="1" applyProtection="1">
      <alignment vertical="center" wrapText="1"/>
      <protection hidden="1"/>
    </xf>
    <xf numFmtId="165" fontId="23" fillId="6" borderId="0" xfId="0" applyNumberFormat="1" applyFont="1" applyFill="1" applyAlignment="1" applyProtection="1">
      <alignment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10" fontId="23" fillId="6" borderId="0" xfId="2" applyNumberFormat="1" applyFont="1" applyFill="1" applyAlignment="1" applyProtection="1">
      <alignment vertical="center"/>
      <protection hidden="1"/>
    </xf>
    <xf numFmtId="164" fontId="23" fillId="6" borderId="0" xfId="5" applyFont="1" applyFill="1" applyAlignment="1" applyProtection="1">
      <alignment vertical="center"/>
      <protection hidden="1"/>
    </xf>
    <xf numFmtId="0" fontId="34" fillId="3" borderId="2" xfId="0" applyNumberFormat="1" applyFont="1" applyFill="1" applyBorder="1" applyAlignment="1" applyProtection="1">
      <alignment vertical="center"/>
      <protection hidden="1"/>
    </xf>
    <xf numFmtId="0" fontId="25" fillId="6" borderId="4" xfId="0" applyFont="1" applyFill="1" applyBorder="1" applyAlignment="1" applyProtection="1">
      <alignment horizontal="center" vertical="center"/>
      <protection hidden="1"/>
    </xf>
    <xf numFmtId="0" fontId="24" fillId="6" borderId="4" xfId="0" applyFont="1" applyFill="1" applyBorder="1" applyAlignment="1" applyProtection="1">
      <alignment vertical="center" wrapText="1"/>
      <protection hidden="1"/>
    </xf>
    <xf numFmtId="9" fontId="24" fillId="3" borderId="0" xfId="2" applyFont="1" applyFill="1" applyAlignment="1" applyProtection="1">
      <alignment vertical="center"/>
      <protection hidden="1"/>
    </xf>
    <xf numFmtId="0" fontId="24" fillId="3" borderId="0" xfId="0" applyFont="1" applyFill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37" fillId="6" borderId="0" xfId="0" applyFont="1" applyFill="1" applyAlignment="1" applyProtection="1">
      <alignment vertical="center"/>
      <protection hidden="1"/>
    </xf>
    <xf numFmtId="0" fontId="37" fillId="6" borderId="0" xfId="0" applyFont="1" applyFill="1" applyAlignment="1" applyProtection="1">
      <alignment horizontal="left" vertical="center"/>
      <protection hidden="1"/>
    </xf>
    <xf numFmtId="0" fontId="38" fillId="6" borderId="0" xfId="0" applyFont="1" applyFill="1" applyAlignment="1" applyProtection="1">
      <alignment horizontal="left" vertical="center"/>
      <protection hidden="1"/>
    </xf>
    <xf numFmtId="0" fontId="37" fillId="6" borderId="0" xfId="0" applyFont="1" applyFill="1" applyBorder="1" applyAlignment="1" applyProtection="1">
      <alignment horizontal="left" vertical="center"/>
      <protection hidden="1"/>
    </xf>
    <xf numFmtId="0" fontId="33" fillId="6" borderId="0" xfId="0" applyFont="1" applyFill="1" applyAlignment="1" applyProtection="1">
      <alignment horizontal="center" vertical="center"/>
      <protection hidden="1"/>
    </xf>
    <xf numFmtId="0" fontId="39" fillId="6" borderId="0" xfId="0" applyFont="1" applyFill="1" applyAlignment="1" applyProtection="1">
      <alignment horizontal="center" vertical="center"/>
      <protection hidden="1"/>
    </xf>
    <xf numFmtId="0" fontId="40" fillId="6" borderId="0" xfId="0" applyFont="1" applyFill="1" applyBorder="1" applyAlignment="1" applyProtection="1">
      <alignment horizontal="left" vertical="center"/>
      <protection hidden="1"/>
    </xf>
    <xf numFmtId="0" fontId="24" fillId="6" borderId="0" xfId="0" applyNumberFormat="1" applyFont="1" applyFill="1" applyAlignment="1" applyProtection="1">
      <alignment vertical="center" wrapText="1"/>
      <protection hidden="1"/>
    </xf>
    <xf numFmtId="0" fontId="37" fillId="6" borderId="0" xfId="0" applyFont="1" applyFill="1" applyAlignment="1" applyProtection="1">
      <alignment vertical="center" wrapText="1"/>
      <protection hidden="1"/>
    </xf>
    <xf numFmtId="0" fontId="37" fillId="6" borderId="0" xfId="0" applyFont="1" applyFill="1" applyBorder="1" applyAlignment="1" applyProtection="1">
      <alignment horizontal="left" vertical="center" wrapText="1"/>
      <protection hidden="1"/>
    </xf>
    <xf numFmtId="14" fontId="24" fillId="6" borderId="0" xfId="0" applyNumberFormat="1" applyFont="1" applyFill="1" applyAlignment="1" applyProtection="1">
      <alignment vertical="center" wrapText="1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39" fillId="6" borderId="0" xfId="0" applyFont="1" applyFill="1" applyAlignment="1" applyProtection="1">
      <alignment horizontal="left" vertical="center"/>
      <protection hidden="1"/>
    </xf>
    <xf numFmtId="0" fontId="40" fillId="6" borderId="0" xfId="0" applyFont="1" applyFill="1" applyAlignment="1" applyProtection="1">
      <alignment horizontal="left" vertical="center"/>
      <protection hidden="1"/>
    </xf>
    <xf numFmtId="0" fontId="23" fillId="6" borderId="0" xfId="0" applyFont="1" applyFill="1" applyAlignment="1" applyProtection="1">
      <alignment horizontal="center" vertical="center"/>
      <protection hidden="1"/>
    </xf>
    <xf numFmtId="0" fontId="41" fillId="6" borderId="0" xfId="0" applyFont="1" applyFill="1" applyAlignment="1" applyProtection="1">
      <alignment horizontal="center" vertical="center"/>
      <protection hidden="1"/>
    </xf>
    <xf numFmtId="0" fontId="21" fillId="6" borderId="0" xfId="0" applyFont="1" applyFill="1" applyAlignment="1" applyProtection="1">
      <alignment horizontal="center" vertical="center"/>
      <protection hidden="1"/>
    </xf>
    <xf numFmtId="0" fontId="22" fillId="6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 applyProtection="1">
      <alignment horizontal="right" vertical="center" wrapText="1"/>
      <protection hidden="1"/>
    </xf>
    <xf numFmtId="0" fontId="23" fillId="6" borderId="0" xfId="0" applyFont="1" applyFill="1" applyAlignment="1" applyProtection="1">
      <alignment horizontal="right" vertical="center"/>
      <protection hidden="1"/>
    </xf>
    <xf numFmtId="0" fontId="23" fillId="6" borderId="0" xfId="0" applyFont="1" applyFill="1" applyAlignment="1" applyProtection="1">
      <alignment horizontal="left" vertical="center"/>
      <protection hidden="1"/>
    </xf>
    <xf numFmtId="0" fontId="26" fillId="6" borderId="0" xfId="0" applyFont="1" applyFill="1" applyAlignment="1" applyProtection="1">
      <alignment horizontal="right" vertical="center"/>
      <protection hidden="1"/>
    </xf>
    <xf numFmtId="0" fontId="23" fillId="6" borderId="0" xfId="0" applyFont="1" applyFill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/>
      <protection hidden="1"/>
    </xf>
    <xf numFmtId="0" fontId="20" fillId="6" borderId="4" xfId="0" applyFont="1" applyFill="1" applyBorder="1" applyAlignment="1" applyProtection="1">
      <alignment vertical="center"/>
      <protection hidden="1"/>
    </xf>
    <xf numFmtId="164" fontId="24" fillId="6" borderId="0" xfId="5" applyFont="1" applyFill="1" applyAlignment="1" applyProtection="1">
      <alignment vertical="center" wrapText="1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34" fillId="3" borderId="0" xfId="0" applyNumberFormat="1" applyFont="1" applyFill="1" applyBorder="1" applyAlignment="1" applyProtection="1">
      <alignment vertical="center"/>
      <protection hidden="1"/>
    </xf>
    <xf numFmtId="0" fontId="36" fillId="3" borderId="0" xfId="0" applyFont="1" applyFill="1" applyBorder="1" applyAlignment="1" applyProtection="1">
      <alignment vertical="center"/>
      <protection hidden="1"/>
    </xf>
    <xf numFmtId="0" fontId="15" fillId="3" borderId="4" xfId="0" applyFont="1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hidden="1"/>
    </xf>
    <xf numFmtId="0" fontId="20" fillId="6" borderId="14" xfId="0" applyFont="1" applyFill="1" applyBorder="1" applyAlignment="1" applyProtection="1">
      <alignment vertical="center"/>
      <protection hidden="1"/>
    </xf>
    <xf numFmtId="0" fontId="30" fillId="6" borderId="16" xfId="0" applyFont="1" applyFill="1" applyBorder="1" applyAlignment="1" applyProtection="1">
      <alignment vertical="center" wrapText="1"/>
      <protection hidden="1"/>
    </xf>
    <xf numFmtId="0" fontId="21" fillId="6" borderId="16" xfId="0" applyNumberFormat="1" applyFont="1" applyFill="1" applyBorder="1" applyAlignment="1" applyProtection="1">
      <alignment vertical="center"/>
      <protection hidden="1"/>
    </xf>
    <xf numFmtId="0" fontId="30" fillId="6" borderId="17" xfId="0" applyFont="1" applyFill="1" applyBorder="1" applyAlignment="1" applyProtection="1">
      <alignment vertical="center" wrapText="1"/>
      <protection hidden="1"/>
    </xf>
    <xf numFmtId="0" fontId="38" fillId="6" borderId="16" xfId="0" applyFont="1" applyFill="1" applyBorder="1" applyAlignment="1" applyProtection="1">
      <alignment horizontal="left" vertical="center"/>
      <protection hidden="1"/>
    </xf>
    <xf numFmtId="0" fontId="20" fillId="6" borderId="15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9" fontId="20" fillId="6" borderId="0" xfId="2" applyFont="1" applyFill="1" applyBorder="1" applyAlignment="1" applyProtection="1">
      <alignment vertical="center"/>
      <protection hidden="1"/>
    </xf>
    <xf numFmtId="0" fontId="20" fillId="6" borderId="0" xfId="0" applyFont="1" applyFill="1" applyBorder="1" applyAlignment="1" applyProtection="1">
      <alignment vertical="center"/>
      <protection hidden="1"/>
    </xf>
    <xf numFmtId="0" fontId="21" fillId="6" borderId="0" xfId="0" applyFont="1" applyFill="1" applyBorder="1" applyAlignment="1" applyProtection="1">
      <alignment vertical="center"/>
      <protection hidden="1"/>
    </xf>
    <xf numFmtId="0" fontId="22" fillId="6" borderId="0" xfId="0" applyFont="1" applyFill="1" applyBorder="1" applyAlignment="1" applyProtection="1">
      <alignment vertical="center"/>
      <protection hidden="1"/>
    </xf>
    <xf numFmtId="164" fontId="20" fillId="6" borderId="0" xfId="5" applyFont="1" applyFill="1" applyBorder="1" applyAlignment="1" applyProtection="1">
      <alignment vertical="center"/>
      <protection hidden="1"/>
    </xf>
    <xf numFmtId="0" fontId="3" fillId="6" borderId="0" xfId="0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5" borderId="4" xfId="0" applyFill="1" applyBorder="1" applyAlignment="1" applyProtection="1">
      <alignment vertical="center" wrapText="1"/>
      <protection hidden="1"/>
    </xf>
    <xf numFmtId="0" fontId="15" fillId="3" borderId="0" xfId="0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15" fillId="4" borderId="4" xfId="0" applyFont="1" applyFill="1" applyBorder="1" applyAlignment="1" applyProtection="1">
      <alignment horizontal="center" vertical="center"/>
      <protection hidden="1"/>
    </xf>
    <xf numFmtId="1" fontId="15" fillId="4" borderId="4" xfId="0" applyNumberFormat="1" applyFont="1" applyFill="1" applyBorder="1" applyAlignment="1" applyProtection="1">
      <alignment horizontal="center" vertical="center"/>
      <protection hidden="1"/>
    </xf>
    <xf numFmtId="14" fontId="2" fillId="3" borderId="0" xfId="0" applyNumberFormat="1" applyFont="1" applyFill="1" applyBorder="1" applyAlignment="1" applyProtection="1">
      <alignment horizontal="center" vertical="center" wrapText="1"/>
      <protection hidden="1"/>
    </xf>
    <xf numFmtId="14" fontId="11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0" fillId="3" borderId="1" xfId="0" applyFont="1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vertical="center" wrapText="1"/>
      <protection hidden="1"/>
    </xf>
    <xf numFmtId="14" fontId="35" fillId="3" borderId="0" xfId="3" applyNumberFormat="1" applyFont="1" applyFill="1" applyBorder="1" applyAlignment="1" applyProtection="1">
      <alignment horizontal="left" vertical="center"/>
      <protection hidden="1"/>
    </xf>
    <xf numFmtId="14" fontId="28" fillId="3" borderId="0" xfId="0" applyNumberFormat="1" applyFont="1" applyFill="1" applyBorder="1" applyAlignment="1" applyProtection="1">
      <alignment horizontal="left" vertical="center"/>
      <protection hidden="1"/>
    </xf>
    <xf numFmtId="14" fontId="18" fillId="3" borderId="0" xfId="3" applyNumberFormat="1" applyFill="1" applyBorder="1" applyAlignment="1" applyProtection="1">
      <alignment horizontal="left" vertical="center"/>
      <protection hidden="1"/>
    </xf>
    <xf numFmtId="0" fontId="0" fillId="3" borderId="0" xfId="0" applyFill="1" applyBorder="1" applyAlignment="1" applyProtection="1">
      <alignment vertical="center"/>
      <protection locked="0"/>
    </xf>
    <xf numFmtId="9" fontId="15" fillId="3" borderId="0" xfId="2" applyFont="1" applyFill="1" applyBorder="1" applyAlignment="1" applyProtection="1">
      <alignment horizontal="left" vertical="center" shrinkToFit="1"/>
      <protection locked="0"/>
    </xf>
    <xf numFmtId="0" fontId="15" fillId="3" borderId="0" xfId="0" applyFont="1" applyFill="1" applyBorder="1" applyAlignment="1" applyProtection="1">
      <alignment vertical="center"/>
      <protection locked="0"/>
    </xf>
    <xf numFmtId="0" fontId="3" fillId="7" borderId="20" xfId="0" applyFont="1" applyFill="1" applyBorder="1" applyAlignment="1" applyProtection="1">
      <alignment vertical="center"/>
      <protection hidden="1"/>
    </xf>
    <xf numFmtId="0" fontId="0" fillId="7" borderId="22" xfId="0" applyFill="1" applyBorder="1" applyAlignment="1">
      <alignment vertical="center"/>
    </xf>
    <xf numFmtId="0" fontId="3" fillId="7" borderId="22" xfId="0" applyFont="1" applyFill="1" applyBorder="1" applyAlignment="1" applyProtection="1">
      <alignment vertical="center"/>
      <protection hidden="1"/>
    </xf>
    <xf numFmtId="0" fontId="12" fillId="7" borderId="22" xfId="0" applyFont="1" applyFill="1" applyBorder="1" applyAlignment="1" applyProtection="1">
      <alignment horizontal="left" vertical="center" wrapText="1" indent="1"/>
      <protection locked="0"/>
    </xf>
    <xf numFmtId="0" fontId="10" fillId="7" borderId="22" xfId="0" applyFont="1" applyFill="1" applyBorder="1" applyAlignment="1" applyProtection="1">
      <alignment horizontal="center" vertical="center"/>
      <protection hidden="1"/>
    </xf>
    <xf numFmtId="0" fontId="0" fillId="7" borderId="22" xfId="0" applyFill="1" applyBorder="1" applyAlignment="1" applyProtection="1">
      <alignment vertical="center"/>
      <protection hidden="1"/>
    </xf>
    <xf numFmtId="167" fontId="12" fillId="7" borderId="22" xfId="0" applyNumberFormat="1" applyFont="1" applyFill="1" applyBorder="1" applyAlignment="1" applyProtection="1">
      <alignment horizontal="left" vertical="center" wrapText="1" indent="1"/>
      <protection hidden="1"/>
    </xf>
    <xf numFmtId="168" fontId="12" fillId="7" borderId="22" xfId="0" applyNumberFormat="1" applyFont="1" applyFill="1" applyBorder="1" applyAlignment="1" applyProtection="1">
      <alignment horizontal="left" vertical="center" wrapText="1" indent="1"/>
      <protection hidden="1"/>
    </xf>
    <xf numFmtId="0" fontId="0" fillId="7" borderId="22" xfId="0" applyFont="1" applyFill="1" applyBorder="1" applyAlignment="1" applyProtection="1">
      <alignment horizontal="center" vertical="center"/>
    </xf>
    <xf numFmtId="0" fontId="0" fillId="7" borderId="22" xfId="0" applyFont="1" applyFill="1" applyBorder="1" applyAlignment="1">
      <alignment horizontal="center" vertical="center"/>
    </xf>
    <xf numFmtId="10" fontId="0" fillId="7" borderId="22" xfId="0" applyNumberFormat="1" applyFill="1" applyBorder="1" applyAlignment="1" applyProtection="1">
      <alignment horizontal="center" vertical="center"/>
      <protection locked="0"/>
    </xf>
    <xf numFmtId="10" fontId="0" fillId="7" borderId="29" xfId="0" applyNumberFormat="1" applyFill="1" applyBorder="1" applyAlignment="1" applyProtection="1">
      <alignment horizontal="center" vertical="center"/>
      <protection locked="0"/>
    </xf>
    <xf numFmtId="0" fontId="3" fillId="7" borderId="30" xfId="0" applyFont="1" applyFill="1" applyBorder="1" applyAlignment="1" applyProtection="1">
      <alignment vertical="center"/>
      <protection hidden="1"/>
    </xf>
    <xf numFmtId="0" fontId="15" fillId="7" borderId="28" xfId="0" applyFont="1" applyFill="1" applyBorder="1" applyAlignment="1" applyProtection="1">
      <alignment horizontal="center" vertical="center"/>
      <protection hidden="1"/>
    </xf>
    <xf numFmtId="0" fontId="15" fillId="7" borderId="28" xfId="0" applyFont="1" applyFill="1" applyBorder="1" applyAlignment="1" applyProtection="1">
      <alignment horizontal="left" vertical="center" indent="1" shrinkToFit="1"/>
      <protection locked="0"/>
    </xf>
    <xf numFmtId="0" fontId="0" fillId="7" borderId="28" xfId="0" applyFill="1" applyBorder="1" applyAlignment="1" applyProtection="1">
      <alignment horizontal="left" vertical="center" indent="1" shrinkToFit="1"/>
      <protection locked="0"/>
    </xf>
    <xf numFmtId="0" fontId="0" fillId="7" borderId="28" xfId="0" applyFill="1" applyBorder="1" applyAlignment="1" applyProtection="1">
      <alignment vertical="center"/>
      <protection locked="0"/>
    </xf>
    <xf numFmtId="9" fontId="15" fillId="7" borderId="28" xfId="2" applyFont="1" applyFill="1" applyBorder="1" applyAlignment="1" applyProtection="1">
      <alignment horizontal="left" vertical="center" shrinkToFit="1"/>
      <protection locked="0"/>
    </xf>
    <xf numFmtId="9" fontId="0" fillId="7" borderId="28" xfId="2" applyFont="1" applyFill="1" applyBorder="1" applyAlignment="1" applyProtection="1">
      <alignment horizontal="left" vertical="center" shrinkToFit="1"/>
      <protection locked="0"/>
    </xf>
    <xf numFmtId="0" fontId="15" fillId="7" borderId="28" xfId="0" applyFont="1" applyFill="1" applyBorder="1" applyAlignment="1" applyProtection="1">
      <alignment vertical="center"/>
      <protection locked="0"/>
    </xf>
    <xf numFmtId="10" fontId="15" fillId="7" borderId="28" xfId="2" applyNumberFormat="1" applyFont="1" applyFill="1" applyBorder="1" applyAlignment="1" applyProtection="1">
      <alignment horizontal="center" vertical="center"/>
      <protection locked="0"/>
    </xf>
    <xf numFmtId="10" fontId="0" fillId="7" borderId="28" xfId="0" applyNumberFormat="1" applyFill="1" applyBorder="1" applyAlignment="1" applyProtection="1">
      <alignment horizontal="center" vertical="center"/>
      <protection locked="0"/>
    </xf>
    <xf numFmtId="0" fontId="3" fillId="7" borderId="18" xfId="0" applyFont="1" applyFill="1" applyBorder="1" applyAlignment="1" applyProtection="1">
      <alignment vertical="center"/>
      <protection hidden="1"/>
    </xf>
    <xf numFmtId="0" fontId="3" fillId="7" borderId="21" xfId="0" applyFont="1" applyFill="1" applyBorder="1" applyAlignment="1" applyProtection="1">
      <alignment vertical="center"/>
      <protection hidden="1"/>
    </xf>
    <xf numFmtId="0" fontId="3" fillId="7" borderId="19" xfId="0" applyFont="1" applyFill="1" applyBorder="1" applyAlignment="1" applyProtection="1">
      <alignment vertical="center"/>
      <protection hidden="1"/>
    </xf>
    <xf numFmtId="0" fontId="3" fillId="7" borderId="0" xfId="0" applyFont="1" applyFill="1" applyBorder="1" applyAlignment="1" applyProtection="1">
      <alignment vertical="center"/>
      <protection hidden="1"/>
    </xf>
    <xf numFmtId="0" fontId="15" fillId="7" borderId="0" xfId="0" applyFont="1" applyFill="1" applyBorder="1" applyAlignment="1" applyProtection="1">
      <alignment vertical="center"/>
      <protection hidden="1"/>
    </xf>
    <xf numFmtId="0" fontId="0" fillId="7" borderId="0" xfId="0" applyFill="1" applyBorder="1" applyAlignment="1" applyProtection="1">
      <alignment vertical="center"/>
      <protection hidden="1"/>
    </xf>
    <xf numFmtId="0" fontId="42" fillId="8" borderId="3" xfId="0" applyFont="1" applyFill="1" applyBorder="1" applyAlignment="1" applyProtection="1">
      <alignment horizontal="center" vertical="center" wrapText="1"/>
      <protection hidden="1"/>
    </xf>
    <xf numFmtId="0" fontId="15" fillId="7" borderId="0" xfId="0" applyFont="1" applyFill="1" applyBorder="1" applyAlignment="1" applyProtection="1">
      <alignment horizontal="right" vertical="center"/>
      <protection hidden="1"/>
    </xf>
    <xf numFmtId="0" fontId="0" fillId="7" borderId="0" xfId="0" applyFont="1" applyFill="1" applyBorder="1" applyAlignment="1">
      <alignment horizontal="right" vertical="center"/>
    </xf>
    <xf numFmtId="0" fontId="15" fillId="7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left" vertical="center" wrapText="1"/>
      <protection hidden="1"/>
    </xf>
    <xf numFmtId="0" fontId="5" fillId="3" borderId="0" xfId="0" applyFont="1" applyFill="1" applyBorder="1" applyAlignment="1" applyProtection="1">
      <alignment vertical="center" wrapText="1"/>
      <protection hidden="1"/>
    </xf>
    <xf numFmtId="0" fontId="0" fillId="3" borderId="0" xfId="0" applyFont="1" applyFill="1" applyBorder="1" applyAlignment="1" applyProtection="1">
      <alignment horizontal="left" vertical="center"/>
      <protection hidden="1"/>
    </xf>
    <xf numFmtId="0" fontId="2" fillId="3" borderId="0" xfId="0" applyFont="1" applyFill="1" applyBorder="1" applyAlignment="1" applyProtection="1">
      <alignment vertical="top" wrapText="1"/>
      <protection hidden="1"/>
    </xf>
    <xf numFmtId="14" fontId="29" fillId="3" borderId="0" xfId="0" applyNumberFormat="1" applyFont="1" applyFill="1" applyBorder="1" applyAlignment="1" applyProtection="1">
      <alignment vertical="center"/>
      <protection hidden="1"/>
    </xf>
    <xf numFmtId="1" fontId="0" fillId="3" borderId="0" xfId="0" applyNumberFormat="1" applyFill="1" applyBorder="1" applyAlignment="1" applyProtection="1">
      <alignment vertical="center"/>
      <protection hidden="1"/>
    </xf>
    <xf numFmtId="164" fontId="0" fillId="3" borderId="0" xfId="5" applyFont="1" applyFill="1" applyBorder="1" applyAlignment="1" applyProtection="1">
      <alignment vertical="center"/>
      <protection hidden="1"/>
    </xf>
    <xf numFmtId="0" fontId="2" fillId="7" borderId="18" xfId="0" applyFont="1" applyFill="1" applyBorder="1" applyAlignment="1" applyProtection="1">
      <alignment horizontal="center" vertical="center"/>
      <protection hidden="1"/>
    </xf>
    <xf numFmtId="0" fontId="3" fillId="7" borderId="31" xfId="0" applyFont="1" applyFill="1" applyBorder="1" applyAlignment="1" applyProtection="1">
      <alignment horizontal="center" vertical="center"/>
      <protection hidden="1"/>
    </xf>
    <xf numFmtId="0" fontId="0" fillId="7" borderId="21" xfId="0" applyFill="1" applyBorder="1" applyAlignment="1" applyProtection="1">
      <alignment vertical="center"/>
      <protection hidden="1"/>
    </xf>
    <xf numFmtId="0" fontId="2" fillId="7" borderId="21" xfId="0" applyFont="1" applyFill="1" applyBorder="1" applyAlignment="1" applyProtection="1">
      <alignment horizontal="left" vertical="center"/>
      <protection hidden="1"/>
    </xf>
    <xf numFmtId="0" fontId="2" fillId="7" borderId="21" xfId="0" applyFont="1" applyFill="1" applyBorder="1" applyAlignment="1" applyProtection="1">
      <alignment vertical="center"/>
      <protection hidden="1"/>
    </xf>
    <xf numFmtId="0" fontId="2" fillId="7" borderId="21" xfId="0" applyFont="1" applyFill="1" applyBorder="1" applyAlignment="1" applyProtection="1">
      <alignment horizontal="center" vertical="center"/>
      <protection hidden="1"/>
    </xf>
    <xf numFmtId="1" fontId="0" fillId="7" borderId="21" xfId="0" applyNumberFormat="1" applyFill="1" applyBorder="1" applyAlignment="1" applyProtection="1">
      <alignment vertical="center"/>
      <protection hidden="1"/>
    </xf>
    <xf numFmtId="1" fontId="2" fillId="7" borderId="21" xfId="0" applyNumberFormat="1" applyFont="1" applyFill="1" applyBorder="1" applyAlignment="1" applyProtection="1">
      <alignment horizontal="center" vertical="center"/>
      <protection hidden="1"/>
    </xf>
    <xf numFmtId="1" fontId="0" fillId="7" borderId="30" xfId="0" applyNumberFormat="1" applyFill="1" applyBorder="1" applyAlignment="1" applyProtection="1">
      <alignment vertical="center"/>
      <protection hidden="1"/>
    </xf>
    <xf numFmtId="0" fontId="2" fillId="3" borderId="0" xfId="0" quotePrefix="1" applyFont="1" applyFill="1" applyBorder="1" applyAlignment="1" applyProtection="1">
      <alignment horizontal="center" vertical="top" wrapText="1"/>
      <protection hidden="1"/>
    </xf>
    <xf numFmtId="0" fontId="0" fillId="3" borderId="0" xfId="0" applyFont="1" applyFill="1" applyBorder="1" applyAlignment="1" applyProtection="1">
      <alignment vertical="center" wrapText="1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10" fontId="36" fillId="7" borderId="22" xfId="0" applyNumberFormat="1" applyFont="1" applyFill="1" applyBorder="1" applyAlignment="1" applyProtection="1">
      <alignment horizontal="center" vertical="center"/>
      <protection locked="0"/>
    </xf>
    <xf numFmtId="0" fontId="15" fillId="7" borderId="19" xfId="0" applyFont="1" applyFill="1" applyBorder="1" applyAlignment="1" applyProtection="1">
      <alignment vertical="center"/>
      <protection hidden="1"/>
    </xf>
    <xf numFmtId="0" fontId="31" fillId="7" borderId="19" xfId="0" applyFont="1" applyFill="1" applyBorder="1" applyAlignment="1" applyProtection="1">
      <alignment vertical="center"/>
      <protection hidden="1"/>
    </xf>
    <xf numFmtId="0" fontId="0" fillId="7" borderId="19" xfId="0" applyFill="1" applyBorder="1" applyAlignment="1" applyProtection="1">
      <alignment vertical="center"/>
      <protection hidden="1"/>
    </xf>
    <xf numFmtId="0" fontId="0" fillId="7" borderId="20" xfId="0" applyFill="1" applyBorder="1" applyAlignment="1" applyProtection="1">
      <alignment vertical="center"/>
      <protection hidden="1"/>
    </xf>
    <xf numFmtId="0" fontId="0" fillId="7" borderId="22" xfId="0" applyFill="1" applyBorder="1" applyAlignment="1" applyProtection="1">
      <alignment horizontal="center" vertical="center"/>
      <protection hidden="1"/>
    </xf>
    <xf numFmtId="0" fontId="0" fillId="7" borderId="22" xfId="0" applyFill="1" applyBorder="1" applyAlignment="1" applyProtection="1">
      <alignment horizontal="left" vertical="center" wrapText="1"/>
      <protection locked="0"/>
    </xf>
    <xf numFmtId="0" fontId="0" fillId="7" borderId="22" xfId="0" applyFill="1" applyBorder="1" applyAlignment="1" applyProtection="1">
      <alignment horizontal="left" vertical="center" wrapText="1"/>
      <protection hidden="1"/>
    </xf>
    <xf numFmtId="0" fontId="0" fillId="7" borderId="22" xfId="0" applyFill="1" applyBorder="1" applyAlignment="1" applyProtection="1">
      <alignment vertical="center" wrapText="1"/>
      <protection hidden="1"/>
    </xf>
    <xf numFmtId="0" fontId="0" fillId="7" borderId="22" xfId="0" applyFont="1" applyFill="1" applyBorder="1" applyAlignment="1" applyProtection="1">
      <alignment horizontal="center" vertical="center"/>
      <protection locked="0"/>
    </xf>
    <xf numFmtId="0" fontId="2" fillId="7" borderId="22" xfId="0" applyFont="1" applyFill="1" applyBorder="1" applyAlignment="1" applyProtection="1">
      <alignment vertical="center" wrapText="1"/>
      <protection hidden="1"/>
    </xf>
    <xf numFmtId="14" fontId="17" fillId="7" borderId="22" xfId="0" applyNumberFormat="1" applyFont="1" applyFill="1" applyBorder="1" applyAlignment="1" applyProtection="1">
      <alignment horizontal="left" vertical="center"/>
      <protection hidden="1"/>
    </xf>
    <xf numFmtId="0" fontId="2" fillId="7" borderId="22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2" fillId="7" borderId="30" xfId="0" applyFont="1" applyFill="1" applyBorder="1" applyAlignment="1" applyProtection="1">
      <alignment horizontal="center" vertical="center"/>
      <protection hidden="1"/>
    </xf>
    <xf numFmtId="14" fontId="17" fillId="7" borderId="28" xfId="0" applyNumberFormat="1" applyFont="1" applyFill="1" applyBorder="1" applyAlignment="1" applyProtection="1">
      <alignment horizontal="left" vertical="center"/>
      <protection hidden="1"/>
    </xf>
    <xf numFmtId="14" fontId="29" fillId="7" borderId="28" xfId="0" applyNumberFormat="1" applyFont="1" applyFill="1" applyBorder="1" applyAlignment="1" applyProtection="1">
      <alignment horizontal="left" vertical="center"/>
      <protection hidden="1"/>
    </xf>
    <xf numFmtId="14" fontId="2" fillId="7" borderId="28" xfId="0" applyNumberFormat="1" applyFont="1" applyFill="1" applyBorder="1" applyAlignment="1" applyProtection="1">
      <alignment horizontal="center" vertical="center"/>
      <protection hidden="1"/>
    </xf>
    <xf numFmtId="0" fontId="2" fillId="7" borderId="28" xfId="0" applyFont="1" applyFill="1" applyBorder="1" applyAlignment="1" applyProtection="1">
      <alignment horizontal="center" vertical="center"/>
      <protection hidden="1"/>
    </xf>
    <xf numFmtId="0" fontId="17" fillId="7" borderId="21" xfId="0" applyFont="1" applyFill="1" applyBorder="1" applyAlignment="1" applyProtection="1">
      <alignment horizontal="center" vertical="center"/>
      <protection hidden="1"/>
    </xf>
    <xf numFmtId="0" fontId="36" fillId="7" borderId="21" xfId="0" applyFont="1" applyFill="1" applyBorder="1" applyAlignment="1" applyProtection="1">
      <alignment horizontal="right" vertical="center" wrapText="1"/>
      <protection hidden="1"/>
    </xf>
    <xf numFmtId="0" fontId="36" fillId="7" borderId="21" xfId="0" applyFont="1" applyFill="1" applyBorder="1" applyAlignment="1" applyProtection="1">
      <alignment horizontal="right" vertical="center" shrinkToFit="1"/>
      <protection hidden="1"/>
    </xf>
    <xf numFmtId="0" fontId="0" fillId="7" borderId="21" xfId="0" applyFill="1" applyBorder="1" applyAlignment="1" applyProtection="1">
      <alignment vertical="center" wrapText="1"/>
      <protection hidden="1"/>
    </xf>
    <xf numFmtId="0" fontId="17" fillId="7" borderId="21" xfId="0" applyFont="1" applyFill="1" applyBorder="1" applyAlignment="1" applyProtection="1">
      <alignment horizontal="left" vertical="center"/>
      <protection hidden="1"/>
    </xf>
    <xf numFmtId="14" fontId="17" fillId="7" borderId="19" xfId="0" applyNumberFormat="1" applyFont="1" applyFill="1" applyBorder="1" applyAlignment="1" applyProtection="1">
      <alignment horizontal="left" vertical="center"/>
      <protection hidden="1"/>
    </xf>
    <xf numFmtId="14" fontId="29" fillId="7" borderId="19" xfId="0" applyNumberFormat="1" applyFont="1" applyFill="1" applyBorder="1" applyAlignment="1" applyProtection="1">
      <alignment horizontal="left" vertical="center"/>
      <protection hidden="1"/>
    </xf>
    <xf numFmtId="14" fontId="2" fillId="7" borderId="19" xfId="0" applyNumberFormat="1" applyFont="1" applyFill="1" applyBorder="1" applyAlignment="1" applyProtection="1">
      <alignment horizontal="center" vertical="center"/>
      <protection hidden="1"/>
    </xf>
    <xf numFmtId="0" fontId="2" fillId="7" borderId="19" xfId="0" applyFont="1" applyFill="1" applyBorder="1" applyAlignment="1" applyProtection="1">
      <alignment horizontal="center" vertical="center"/>
      <protection hidden="1"/>
    </xf>
    <xf numFmtId="0" fontId="2" fillId="7" borderId="20" xfId="0" applyFont="1" applyFill="1" applyBorder="1" applyAlignment="1" applyProtection="1">
      <alignment horizontal="center" vertical="center"/>
      <protection hidden="1"/>
    </xf>
    <xf numFmtId="0" fontId="0" fillId="7" borderId="28" xfId="0" applyFill="1" applyBorder="1" applyAlignment="1" applyProtection="1">
      <alignment horizontal="center" vertical="center"/>
      <protection hidden="1"/>
    </xf>
    <xf numFmtId="14" fontId="2" fillId="7" borderId="28" xfId="0" applyNumberFormat="1" applyFont="1" applyFill="1" applyBorder="1" applyAlignment="1" applyProtection="1">
      <alignment horizontal="center" vertical="center" wrapText="1"/>
      <protection hidden="1"/>
    </xf>
    <xf numFmtId="14" fontId="11" fillId="7" borderId="28" xfId="0" applyNumberFormat="1" applyFont="1" applyFill="1" applyBorder="1" applyAlignment="1" applyProtection="1">
      <alignment horizontal="center" vertical="center" wrapText="1"/>
      <protection hidden="1"/>
    </xf>
    <xf numFmtId="1" fontId="0" fillId="7" borderId="28" xfId="0" applyNumberFormat="1" applyFill="1" applyBorder="1" applyAlignment="1" applyProtection="1">
      <alignment vertical="center"/>
      <protection hidden="1"/>
    </xf>
    <xf numFmtId="0" fontId="0" fillId="7" borderId="28" xfId="0" applyFill="1" applyBorder="1" applyAlignment="1" applyProtection="1">
      <alignment vertical="center"/>
      <protection hidden="1"/>
    </xf>
    <xf numFmtId="0" fontId="0" fillId="7" borderId="29" xfId="0" applyFill="1" applyBorder="1" applyAlignment="1" applyProtection="1">
      <alignment vertical="center"/>
      <protection hidden="1"/>
    </xf>
    <xf numFmtId="0" fontId="3" fillId="7" borderId="32" xfId="0" applyFont="1" applyFill="1" applyBorder="1" applyAlignment="1" applyProtection="1">
      <alignment horizontal="center" vertical="center"/>
      <protection hidden="1"/>
    </xf>
    <xf numFmtId="0" fontId="3" fillId="7" borderId="32" xfId="0" applyFont="1" applyFill="1" applyBorder="1" applyAlignment="1" applyProtection="1">
      <alignment horizontal="center" vertical="center" wrapText="1"/>
      <protection hidden="1"/>
    </xf>
    <xf numFmtId="0" fontId="0" fillId="7" borderId="22" xfId="0" applyFill="1" applyBorder="1" applyAlignment="1">
      <alignment horizontal="center" vertical="top" wrapText="1"/>
    </xf>
    <xf numFmtId="0" fontId="2" fillId="7" borderId="22" xfId="0" applyFont="1" applyFill="1" applyBorder="1" applyAlignment="1" applyProtection="1">
      <alignment vertical="top" wrapText="1"/>
      <protection hidden="1"/>
    </xf>
    <xf numFmtId="0" fontId="11" fillId="7" borderId="22" xfId="0" applyFont="1" applyFill="1" applyBorder="1" applyAlignment="1" applyProtection="1">
      <alignment vertical="center"/>
      <protection hidden="1"/>
    </xf>
    <xf numFmtId="0" fontId="11" fillId="7" borderId="32" xfId="0" applyFont="1" applyFill="1" applyBorder="1" applyAlignment="1" applyProtection="1">
      <alignment vertical="center"/>
      <protection hidden="1"/>
    </xf>
    <xf numFmtId="0" fontId="0" fillId="7" borderId="22" xfId="0" applyFont="1" applyFill="1" applyBorder="1" applyAlignment="1" applyProtection="1">
      <alignment vertical="center" wrapText="1"/>
      <protection hidden="1"/>
    </xf>
    <xf numFmtId="14" fontId="0" fillId="7" borderId="32" xfId="0" applyNumberFormat="1" applyFont="1" applyFill="1" applyBorder="1" applyAlignment="1" applyProtection="1">
      <alignment vertical="center"/>
      <protection locked="0"/>
    </xf>
    <xf numFmtId="14" fontId="2" fillId="8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7" xfId="0" applyFont="1" applyFill="1" applyBorder="1" applyAlignment="1" applyProtection="1">
      <alignment horizontal="center" vertical="center"/>
      <protection hidden="1"/>
    </xf>
    <xf numFmtId="0" fontId="0" fillId="8" borderId="7" xfId="0" applyFill="1" applyBorder="1" applyAlignment="1" applyProtection="1">
      <alignment horizontal="center" vertical="center" wrapText="1"/>
      <protection hidden="1"/>
    </xf>
    <xf numFmtId="0" fontId="15" fillId="7" borderId="5" xfId="0" applyFont="1" applyFill="1" applyBorder="1" applyAlignment="1" applyProtection="1">
      <alignment vertical="center"/>
      <protection hidden="1"/>
    </xf>
    <xf numFmtId="0" fontId="0" fillId="7" borderId="5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 wrapText="1"/>
      <protection hidden="1"/>
    </xf>
    <xf numFmtId="0" fontId="0" fillId="7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hidden="1"/>
    </xf>
    <xf numFmtId="4" fontId="2" fillId="3" borderId="0" xfId="0" applyNumberFormat="1" applyFont="1" applyFill="1" applyBorder="1" applyAlignment="1" applyProtection="1">
      <alignment horizontal="center" vertical="center"/>
      <protection hidden="1"/>
    </xf>
    <xf numFmtId="164" fontId="2" fillId="3" borderId="0" xfId="5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Border="1" applyAlignment="1" applyProtection="1">
      <alignment horizontal="left" vertical="center" indent="1" shrinkToFit="1"/>
      <protection locked="0"/>
    </xf>
    <xf numFmtId="0" fontId="0" fillId="3" borderId="0" xfId="0" applyFill="1" applyBorder="1" applyAlignment="1" applyProtection="1">
      <alignment horizontal="left" vertical="center" indent="1" shrinkToFit="1"/>
      <protection locked="0"/>
    </xf>
    <xf numFmtId="9" fontId="0" fillId="3" borderId="0" xfId="2" applyFont="1" applyFill="1" applyBorder="1" applyAlignment="1" applyProtection="1">
      <alignment horizontal="left" vertical="center" shrinkToFit="1"/>
      <protection locked="0"/>
    </xf>
    <xf numFmtId="10" fontId="15" fillId="3" borderId="0" xfId="2" applyNumberFormat="1" applyFont="1" applyFill="1" applyBorder="1" applyAlignment="1" applyProtection="1">
      <alignment horizontal="center" vertical="center"/>
      <protection locked="0"/>
    </xf>
    <xf numFmtId="10" fontId="0" fillId="3" borderId="0" xfId="0" applyNumberForma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>
      <alignment vertical="center"/>
    </xf>
    <xf numFmtId="0" fontId="13" fillId="3" borderId="8" xfId="0" applyFont="1" applyFill="1" applyBorder="1" applyAlignment="1" applyProtection="1">
      <alignment horizontal="left" vertical="center"/>
      <protection hidden="1"/>
    </xf>
    <xf numFmtId="164" fontId="4" fillId="3" borderId="8" xfId="5" applyFont="1" applyFill="1" applyBorder="1" applyAlignment="1" applyProtection="1">
      <alignment horizontal="right"/>
      <protection locked="0"/>
    </xf>
    <xf numFmtId="0" fontId="15" fillId="3" borderId="3" xfId="0" applyFont="1" applyFill="1" applyBorder="1" applyAlignment="1" applyProtection="1">
      <alignment horizontal="left" vertical="center" indent="1"/>
      <protection hidden="1"/>
    </xf>
    <xf numFmtId="0" fontId="15" fillId="3" borderId="7" xfId="0" applyFont="1" applyFill="1" applyBorder="1" applyAlignment="1" applyProtection="1">
      <alignment horizontal="left" vertical="center" indent="1"/>
      <protection hidden="1"/>
    </xf>
    <xf numFmtId="0" fontId="15" fillId="3" borderId="6" xfId="0" applyFont="1" applyFill="1" applyBorder="1" applyAlignment="1" applyProtection="1">
      <alignment horizontal="left" vertical="center" indent="1"/>
      <protection hidden="1"/>
    </xf>
    <xf numFmtId="0" fontId="8" fillId="0" borderId="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25" fillId="6" borderId="17" xfId="0" applyFont="1" applyFill="1" applyBorder="1" applyAlignment="1" applyProtection="1">
      <alignment vertical="center" wrapText="1"/>
      <protection hidden="1"/>
    </xf>
    <xf numFmtId="0" fontId="25" fillId="6" borderId="16" xfId="0" applyFont="1" applyFill="1" applyBorder="1" applyAlignment="1" applyProtection="1">
      <alignment vertical="center" wrapText="1"/>
      <protection hidden="1"/>
    </xf>
    <xf numFmtId="0" fontId="47" fillId="3" borderId="0" xfId="0" applyFont="1" applyFill="1" applyAlignment="1" applyProtection="1">
      <alignment vertical="center"/>
      <protection hidden="1"/>
    </xf>
    <xf numFmtId="168" fontId="12" fillId="4" borderId="7" xfId="0" applyNumberFormat="1" applyFont="1" applyFill="1" applyBorder="1" applyAlignment="1" applyProtection="1">
      <alignment horizontal="left" vertical="center" wrapText="1" indent="1"/>
      <protection hidden="1"/>
    </xf>
    <xf numFmtId="168" fontId="12" fillId="4" borderId="6" xfId="0" applyNumberFormat="1" applyFont="1" applyFill="1" applyBorder="1" applyAlignment="1" applyProtection="1">
      <alignment horizontal="left" vertical="center" wrapText="1" indent="1"/>
      <protection hidden="1"/>
    </xf>
    <xf numFmtId="0" fontId="15" fillId="3" borderId="24" xfId="0" applyFont="1" applyFill="1" applyBorder="1" applyAlignment="1" applyProtection="1">
      <alignment horizontal="left" vertical="center" indent="1"/>
      <protection hidden="1"/>
    </xf>
    <xf numFmtId="0" fontId="15" fillId="3" borderId="33" xfId="0" applyFont="1" applyFill="1" applyBorder="1" applyAlignment="1" applyProtection="1">
      <alignment horizontal="left" vertical="center" indent="1"/>
      <protection hidden="1"/>
    </xf>
    <xf numFmtId="0" fontId="15" fillId="3" borderId="23" xfId="0" applyFont="1" applyFill="1" applyBorder="1" applyAlignment="1" applyProtection="1">
      <alignment horizontal="left" vertical="center" indent="1"/>
      <protection hidden="1"/>
    </xf>
    <xf numFmtId="4" fontId="2" fillId="4" borderId="3" xfId="0" applyNumberFormat="1" applyFont="1" applyFill="1" applyBorder="1" applyAlignment="1" applyProtection="1">
      <alignment horizontal="center" vertical="center"/>
      <protection hidden="1"/>
    </xf>
    <xf numFmtId="4" fontId="2" fillId="4" borderId="7" xfId="0" applyNumberFormat="1" applyFont="1" applyFill="1" applyBorder="1" applyAlignment="1" applyProtection="1">
      <alignment horizontal="center" vertical="center"/>
      <protection hidden="1"/>
    </xf>
    <xf numFmtId="4" fontId="2" fillId="4" borderId="6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164" fontId="4" fillId="3" borderId="12" xfId="5" applyFont="1" applyFill="1" applyBorder="1" applyAlignment="1" applyProtection="1">
      <alignment horizontal="right"/>
      <protection hidden="1"/>
    </xf>
    <xf numFmtId="164" fontId="4" fillId="3" borderId="15" xfId="5" applyFont="1" applyFill="1" applyBorder="1" applyAlignment="1" applyProtection="1">
      <alignment horizontal="right"/>
      <protection hidden="1"/>
    </xf>
    <xf numFmtId="164" fontId="4" fillId="3" borderId="11" xfId="5" applyFont="1" applyFill="1" applyBorder="1" applyAlignment="1" applyProtection="1">
      <alignment horizontal="right"/>
      <protection hidden="1"/>
    </xf>
    <xf numFmtId="169" fontId="8" fillId="0" borderId="3" xfId="0" applyNumberFormat="1" applyFont="1" applyFill="1" applyBorder="1" applyAlignment="1" applyProtection="1">
      <alignment horizontal="left" vertical="center" wrapText="1" indent="1"/>
      <protection locked="0"/>
    </xf>
    <xf numFmtId="169" fontId="8" fillId="0" borderId="6" xfId="0" applyNumberFormat="1" applyFont="1" applyFill="1" applyBorder="1" applyAlignment="1" applyProtection="1">
      <alignment horizontal="left" vertical="center" wrapText="1" indent="1"/>
      <protection locked="0"/>
    </xf>
    <xf numFmtId="169" fontId="0" fillId="0" borderId="6" xfId="0" applyNumberFormat="1" applyBorder="1" applyAlignment="1" applyProtection="1">
      <alignment horizontal="left" vertical="center" wrapText="1" indent="1"/>
      <protection locked="0"/>
    </xf>
    <xf numFmtId="165" fontId="9" fillId="4" borderId="3" xfId="0" applyNumberFormat="1" applyFont="1" applyFill="1" applyBorder="1" applyAlignment="1" applyProtection="1">
      <alignment horizontal="left" vertical="center" wrapText="1" indent="1"/>
      <protection hidden="1"/>
    </xf>
    <xf numFmtId="165" fontId="9" fillId="4" borderId="6" xfId="0" applyNumberFormat="1" applyFont="1" applyFill="1" applyBorder="1" applyAlignment="1" applyProtection="1">
      <alignment horizontal="left" vertical="center" wrapText="1" indent="1"/>
      <protection hidden="1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0" fontId="15" fillId="2" borderId="24" xfId="0" applyFont="1" applyFill="1" applyBorder="1" applyAlignment="1" applyProtection="1">
      <alignment horizontal="left" vertical="center" indent="1"/>
      <protection locked="0"/>
    </xf>
    <xf numFmtId="0" fontId="15" fillId="2" borderId="33" xfId="0" applyFont="1" applyFill="1" applyBorder="1" applyAlignment="1" applyProtection="1">
      <alignment horizontal="left" vertical="center" indent="1"/>
      <protection locked="0"/>
    </xf>
    <xf numFmtId="0" fontId="15" fillId="2" borderId="23" xfId="0" applyFont="1" applyFill="1" applyBorder="1" applyAlignment="1" applyProtection="1">
      <alignment horizontal="left" vertical="center" indent="1"/>
      <protection locked="0"/>
    </xf>
    <xf numFmtId="0" fontId="15" fillId="2" borderId="3" xfId="0" applyFont="1" applyFill="1" applyBorder="1" applyAlignment="1" applyProtection="1">
      <alignment horizontal="left" vertical="center" indent="1"/>
      <protection locked="0"/>
    </xf>
    <xf numFmtId="0" fontId="15" fillId="2" borderId="7" xfId="0" applyFont="1" applyFill="1" applyBorder="1" applyAlignment="1" applyProtection="1">
      <alignment horizontal="left" vertical="center" indent="1"/>
      <protection locked="0"/>
    </xf>
    <xf numFmtId="0" fontId="15" fillId="2" borderId="6" xfId="0" applyFont="1" applyFill="1" applyBorder="1" applyAlignment="1" applyProtection="1">
      <alignment horizontal="left" vertical="center" indent="1"/>
      <protection locked="0"/>
    </xf>
    <xf numFmtId="0" fontId="15" fillId="3" borderId="3" xfId="0" applyFont="1" applyFill="1" applyBorder="1" applyAlignment="1" applyProtection="1">
      <alignment horizontal="left" vertical="center" indent="1"/>
      <protection hidden="1"/>
    </xf>
    <xf numFmtId="0" fontId="15" fillId="3" borderId="7" xfId="0" applyFont="1" applyFill="1" applyBorder="1" applyAlignment="1" applyProtection="1">
      <alignment horizontal="left" vertical="center" indent="1"/>
      <protection hidden="1"/>
    </xf>
    <xf numFmtId="0" fontId="15" fillId="3" borderId="6" xfId="0" applyFont="1" applyFill="1" applyBorder="1" applyAlignment="1" applyProtection="1">
      <alignment horizontal="left" vertical="center" indent="1"/>
      <protection hidden="1"/>
    </xf>
    <xf numFmtId="167" fontId="12" fillId="4" borderId="7" xfId="0" applyNumberFormat="1" applyFont="1" applyFill="1" applyBorder="1" applyAlignment="1" applyProtection="1">
      <alignment horizontal="left" vertical="center" wrapText="1" indent="1"/>
      <protection hidden="1"/>
    </xf>
    <xf numFmtId="167" fontId="12" fillId="4" borderId="6" xfId="0" applyNumberFormat="1" applyFont="1" applyFill="1" applyBorder="1" applyAlignment="1" applyProtection="1">
      <alignment horizontal="left" vertical="center" wrapText="1" indent="1"/>
      <protection hidden="1"/>
    </xf>
    <xf numFmtId="0" fontId="10" fillId="8" borderId="3" xfId="0" applyFont="1" applyFill="1" applyBorder="1" applyAlignment="1" applyProtection="1">
      <alignment horizontal="center" vertical="center"/>
      <protection hidden="1"/>
    </xf>
    <xf numFmtId="0" fontId="10" fillId="8" borderId="7" xfId="0" applyFont="1" applyFill="1" applyBorder="1" applyAlignment="1" applyProtection="1">
      <alignment horizontal="center" vertical="center"/>
      <protection hidden="1"/>
    </xf>
    <xf numFmtId="0" fontId="10" fillId="8" borderId="6" xfId="0" applyFont="1" applyFill="1" applyBorder="1" applyAlignment="1" applyProtection="1">
      <alignment horizontal="center" vertical="center"/>
      <protection hidden="1"/>
    </xf>
    <xf numFmtId="4" fontId="2" fillId="4" borderId="4" xfId="0" applyNumberFormat="1" applyFont="1" applyFill="1" applyBorder="1" applyAlignment="1" applyProtection="1">
      <alignment horizontal="left" vertical="center" indent="1"/>
      <protection hidden="1"/>
    </xf>
    <xf numFmtId="0" fontId="3" fillId="8" borderId="4" xfId="0" applyFont="1" applyFill="1" applyBorder="1" applyAlignment="1" applyProtection="1">
      <alignment horizontal="center" vertical="center" wrapText="1"/>
      <protection hidden="1"/>
    </xf>
    <xf numFmtId="14" fontId="2" fillId="8" borderId="24" xfId="0" applyNumberFormat="1" applyFont="1" applyFill="1" applyBorder="1" applyAlignment="1" applyProtection="1">
      <alignment horizontal="center" vertical="center" wrapText="1"/>
      <protection hidden="1"/>
    </xf>
    <xf numFmtId="14" fontId="2" fillId="8" borderId="33" xfId="0" applyNumberFormat="1" applyFont="1" applyFill="1" applyBorder="1" applyAlignment="1" applyProtection="1">
      <alignment horizontal="center" vertical="center" wrapText="1"/>
      <protection hidden="1"/>
    </xf>
    <xf numFmtId="14" fontId="2" fillId="8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4" fontId="17" fillId="3" borderId="3" xfId="0" applyNumberFormat="1" applyFont="1" applyFill="1" applyBorder="1" applyAlignment="1" applyProtection="1">
      <alignment horizontal="left" vertical="center" indent="1"/>
      <protection hidden="1"/>
    </xf>
    <xf numFmtId="14" fontId="17" fillId="3" borderId="7" xfId="0" applyNumberFormat="1" applyFont="1" applyFill="1" applyBorder="1" applyAlignment="1" applyProtection="1">
      <alignment horizontal="left" vertical="center" indent="1"/>
      <protection hidden="1"/>
    </xf>
    <xf numFmtId="14" fontId="17" fillId="3" borderId="6" xfId="0" applyNumberFormat="1" applyFont="1" applyFill="1" applyBorder="1" applyAlignment="1" applyProtection="1">
      <alignment horizontal="left" vertical="center" indent="1"/>
      <protection hidden="1"/>
    </xf>
    <xf numFmtId="164" fontId="4" fillId="4" borderId="4" xfId="5" applyFont="1" applyFill="1" applyBorder="1" applyAlignment="1" applyProtection="1">
      <alignment horizontal="right"/>
      <protection hidden="1"/>
    </xf>
    <xf numFmtId="4" fontId="2" fillId="3" borderId="0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0" fillId="3" borderId="1" xfId="0" applyFont="1" applyFill="1" applyBorder="1" applyAlignment="1" applyProtection="1">
      <alignment vertical="center"/>
      <protection hidden="1"/>
    </xf>
    <xf numFmtId="164" fontId="4" fillId="0" borderId="4" xfId="5" applyFont="1" applyFill="1" applyBorder="1" applyAlignment="1" applyProtection="1">
      <alignment horizontal="right"/>
      <protection locked="0"/>
    </xf>
    <xf numFmtId="166" fontId="4" fillId="4" borderId="4" xfId="0" applyNumberFormat="1" applyFont="1" applyFill="1" applyBorder="1" applyAlignment="1" applyProtection="1">
      <alignment horizontal="center" vertical="center"/>
      <protection hidden="1"/>
    </xf>
    <xf numFmtId="166" fontId="0" fillId="4" borderId="4" xfId="0" applyNumberFormat="1" applyFill="1" applyBorder="1" applyAlignment="1" applyProtection="1">
      <alignment horizontal="center" vertical="center"/>
      <protection hidden="1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2" fillId="3" borderId="0" xfId="0" applyNumberFormat="1" applyFont="1" applyFill="1" applyBorder="1" applyAlignment="1" applyProtection="1">
      <alignment horizontal="left" vertical="center" indent="1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0" fontId="0" fillId="3" borderId="0" xfId="0" applyFill="1" applyBorder="1" applyAlignment="1" applyProtection="1">
      <alignment horizontal="left" vertical="center" indent="1"/>
      <protection hidden="1"/>
    </xf>
    <xf numFmtId="0" fontId="0" fillId="7" borderId="32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164" fontId="4" fillId="0" borderId="3" xfId="5" applyFont="1" applyFill="1" applyBorder="1" applyAlignment="1" applyProtection="1">
      <alignment horizontal="right"/>
      <protection locked="0"/>
    </xf>
    <xf numFmtId="164" fontId="4" fillId="0" borderId="7" xfId="5" applyFont="1" applyFill="1" applyBorder="1" applyAlignment="1" applyProtection="1">
      <alignment horizontal="right"/>
      <protection locked="0"/>
    </xf>
    <xf numFmtId="164" fontId="4" fillId="0" borderId="6" xfId="5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horizontal="center" vertical="center" wrapText="1"/>
      <protection hidden="1"/>
    </xf>
    <xf numFmtId="0" fontId="0" fillId="2" borderId="8" xfId="0" applyFont="1" applyFill="1" applyBorder="1" applyAlignment="1" applyProtection="1">
      <alignment horizontal="center" vertical="center" wrapText="1"/>
      <protection hidden="1"/>
    </xf>
    <xf numFmtId="0" fontId="0" fillId="2" borderId="9" xfId="0" applyFont="1" applyFill="1" applyBorder="1" applyAlignment="1" applyProtection="1">
      <alignment horizontal="center" vertical="center" wrapText="1"/>
      <protection hidden="1"/>
    </xf>
    <xf numFmtId="0" fontId="0" fillId="2" borderId="11" xfId="0" applyFont="1" applyFill="1" applyBorder="1" applyAlignment="1" applyProtection="1">
      <alignment horizontal="center" vertical="center" wrapText="1"/>
      <protection hidden="1"/>
    </xf>
    <xf numFmtId="0" fontId="0" fillId="2" borderId="5" xfId="0" applyFont="1" applyFill="1" applyBorder="1" applyAlignment="1" applyProtection="1">
      <alignment horizontal="center" vertical="center" wrapText="1"/>
      <protection hidden="1"/>
    </xf>
    <xf numFmtId="0" fontId="0" fillId="2" borderId="12" xfId="0" applyFont="1" applyFill="1" applyBorder="1" applyAlignment="1" applyProtection="1">
      <alignment horizontal="center" vertical="center" wrapText="1"/>
      <protection hidden="1"/>
    </xf>
    <xf numFmtId="164" fontId="2" fillId="4" borderId="4" xfId="5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8" borderId="33" xfId="0" applyFill="1" applyBorder="1" applyAlignment="1" applyProtection="1">
      <alignment horizontal="center" vertical="center"/>
      <protection hidden="1"/>
    </xf>
    <xf numFmtId="0" fontId="0" fillId="8" borderId="23" xfId="0" applyFill="1" applyBorder="1" applyAlignment="1" applyProtection="1">
      <alignment horizontal="center" vertical="center"/>
      <protection hidden="1"/>
    </xf>
    <xf numFmtId="164" fontId="2" fillId="4" borderId="4" xfId="5" applyFont="1" applyFill="1" applyBorder="1" applyAlignment="1" applyProtection="1">
      <alignment horizontal="right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11" fillId="3" borderId="0" xfId="0" applyFont="1" applyFill="1" applyBorder="1" applyAlignment="1" applyProtection="1">
      <alignment horizontal="left" vertical="center"/>
      <protection hidden="1"/>
    </xf>
    <xf numFmtId="0" fontId="11" fillId="3" borderId="1" xfId="0" applyFont="1" applyFill="1" applyBorder="1" applyAlignment="1" applyProtection="1">
      <alignment horizontal="left" vertical="center"/>
      <protection hidden="1"/>
    </xf>
    <xf numFmtId="170" fontId="2" fillId="4" borderId="3" xfId="0" applyNumberFormat="1" applyFont="1" applyFill="1" applyBorder="1" applyAlignment="1" applyProtection="1">
      <alignment horizontal="center" vertical="center"/>
      <protection hidden="1"/>
    </xf>
    <xf numFmtId="170" fontId="2" fillId="4" borderId="7" xfId="0" applyNumberFormat="1" applyFont="1" applyFill="1" applyBorder="1" applyAlignment="1" applyProtection="1">
      <alignment horizontal="center" vertical="center"/>
      <protection hidden="1"/>
    </xf>
    <xf numFmtId="170" fontId="2" fillId="4" borderId="6" xfId="0" applyNumberFormat="1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left" vertical="center" indent="1"/>
      <protection hidden="1"/>
    </xf>
    <xf numFmtId="0" fontId="0" fillId="5" borderId="7" xfId="0" applyFill="1" applyBorder="1" applyAlignment="1">
      <alignment horizontal="left" vertical="center" indent="1"/>
    </xf>
    <xf numFmtId="0" fontId="0" fillId="5" borderId="6" xfId="0" applyFill="1" applyBorder="1" applyAlignment="1">
      <alignment horizontal="left" vertical="center" indent="1"/>
    </xf>
    <xf numFmtId="0" fontId="43" fillId="7" borderId="25" xfId="0" applyFont="1" applyFill="1" applyBorder="1" applyAlignment="1" applyProtection="1">
      <alignment horizontal="center" vertical="center"/>
      <protection hidden="1"/>
    </xf>
    <xf numFmtId="0" fontId="43" fillId="7" borderId="26" xfId="0" applyFont="1" applyFill="1" applyBorder="1" applyAlignment="1" applyProtection="1">
      <alignment horizontal="center" vertical="center"/>
      <protection hidden="1"/>
    </xf>
    <xf numFmtId="0" fontId="43" fillId="7" borderId="27" xfId="0" applyFont="1" applyFill="1" applyBorder="1" applyAlignment="1" applyProtection="1">
      <alignment horizontal="center" vertical="center"/>
      <protection hidden="1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left" vertical="center"/>
      <protection hidden="1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9" fontId="15" fillId="3" borderId="3" xfId="2" applyFont="1" applyFill="1" applyBorder="1" applyAlignment="1" applyProtection="1">
      <alignment horizontal="left" vertical="center" shrinkToFit="1"/>
      <protection locked="0"/>
    </xf>
    <xf numFmtId="9" fontId="0" fillId="0" borderId="7" xfId="2" applyFont="1" applyBorder="1" applyAlignment="1" applyProtection="1">
      <alignment horizontal="left" vertical="center" shrinkToFit="1"/>
      <protection locked="0"/>
    </xf>
    <xf numFmtId="9" fontId="0" fillId="0" borderId="6" xfId="2" applyFont="1" applyBorder="1" applyAlignment="1" applyProtection="1">
      <alignment horizontal="left" vertical="center" shrinkToFit="1"/>
      <protection locked="0"/>
    </xf>
    <xf numFmtId="10" fontId="15" fillId="2" borderId="4" xfId="2" applyNumberFormat="1" applyFont="1" applyFill="1" applyBorder="1" applyAlignment="1" applyProtection="1">
      <alignment horizontal="center" vertical="center"/>
      <protection locked="0"/>
    </xf>
    <xf numFmtId="10" fontId="0" fillId="2" borderId="4" xfId="0" applyNumberFormat="1" applyFill="1" applyBorder="1" applyAlignment="1" applyProtection="1">
      <alignment horizontal="center" vertical="center"/>
      <protection locked="0"/>
    </xf>
    <xf numFmtId="10" fontId="0" fillId="2" borderId="4" xfId="2" applyNumberFormat="1" applyFont="1" applyFill="1" applyBorder="1" applyAlignment="1" applyProtection="1">
      <alignment horizontal="center" vertical="center"/>
      <protection locked="0"/>
    </xf>
    <xf numFmtId="4" fontId="2" fillId="4" borderId="4" xfId="0" applyNumberFormat="1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 applyAlignment="1" applyProtection="1">
      <alignment horizontal="left" vertical="center" indent="1" shrinkToFit="1"/>
      <protection locked="0"/>
    </xf>
    <xf numFmtId="0" fontId="0" fillId="2" borderId="7" xfId="0" applyFill="1" applyBorder="1" applyAlignment="1" applyProtection="1">
      <alignment horizontal="left" vertical="center" indent="1" shrinkToFit="1"/>
      <protection locked="0"/>
    </xf>
    <xf numFmtId="0" fontId="0" fillId="2" borderId="6" xfId="0" applyFill="1" applyBorder="1" applyAlignment="1" applyProtection="1">
      <alignment horizontal="left" vertical="center" indent="1" shrinkToFit="1"/>
      <protection locked="0"/>
    </xf>
    <xf numFmtId="164" fontId="4" fillId="3" borderId="6" xfId="5" applyFont="1" applyFill="1" applyBorder="1" applyAlignment="1" applyProtection="1">
      <alignment horizontal="right"/>
      <protection hidden="1"/>
    </xf>
    <xf numFmtId="164" fontId="4" fillId="3" borderId="4" xfId="5" applyFont="1" applyFill="1" applyBorder="1" applyAlignment="1" applyProtection="1">
      <alignment horizontal="right"/>
      <protection hidden="1"/>
    </xf>
    <xf numFmtId="164" fontId="4" fillId="3" borderId="3" xfId="5" applyFont="1" applyFill="1" applyBorder="1" applyAlignment="1" applyProtection="1">
      <alignment horizontal="right"/>
      <protection hidden="1"/>
    </xf>
    <xf numFmtId="168" fontId="4" fillId="4" borderId="4" xfId="0" applyNumberFormat="1" applyFont="1" applyFill="1" applyBorder="1" applyAlignment="1" applyProtection="1">
      <alignment horizontal="center" vertical="center"/>
      <protection hidden="1"/>
    </xf>
    <xf numFmtId="168" fontId="0" fillId="4" borderId="4" xfId="0" applyNumberForma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0" fontId="8" fillId="0" borderId="6" xfId="0" applyFont="1" applyBorder="1" applyAlignment="1" applyProtection="1">
      <alignment horizontal="left" vertical="center" wrapText="1" indent="1"/>
      <protection locked="0"/>
    </xf>
    <xf numFmtId="0" fontId="14" fillId="3" borderId="0" xfId="0" applyFont="1" applyFill="1" applyBorder="1" applyAlignment="1" applyProtection="1">
      <alignment vertical="center" wrapText="1"/>
      <protection hidden="1"/>
    </xf>
    <xf numFmtId="0" fontId="16" fillId="3" borderId="0" xfId="0" applyFont="1" applyFill="1" applyBorder="1" applyAlignment="1" applyProtection="1">
      <alignment vertical="center" wrapText="1"/>
      <protection hidden="1"/>
    </xf>
    <xf numFmtId="14" fontId="0" fillId="0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164" fontId="0" fillId="0" borderId="3" xfId="5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horizontal="left" vertical="center"/>
      <protection hidden="1"/>
    </xf>
    <xf numFmtId="0" fontId="19" fillId="3" borderId="0" xfId="0" applyFont="1" applyFill="1" applyBorder="1" applyAlignment="1" applyProtection="1">
      <alignment horizontal="left" vertical="center"/>
      <protection hidden="1"/>
    </xf>
    <xf numFmtId="0" fontId="8" fillId="3" borderId="0" xfId="0" applyFont="1" applyFill="1" applyBorder="1" applyAlignment="1" applyProtection="1">
      <alignment horizontal="left" vertical="center"/>
      <protection hidden="1"/>
    </xf>
    <xf numFmtId="0" fontId="2" fillId="8" borderId="7" xfId="0" applyFont="1" applyFill="1" applyBorder="1" applyAlignment="1" applyProtection="1">
      <alignment horizontal="center" vertical="center"/>
      <protection hidden="1"/>
    </xf>
    <xf numFmtId="2" fontId="15" fillId="2" borderId="3" xfId="0" applyNumberFormat="1" applyFont="1" applyFill="1" applyBorder="1" applyAlignment="1" applyProtection="1">
      <alignment horizontal="left" vertical="center" indent="1" shrinkToFi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vertical="center" wrapText="1"/>
      <protection hidden="1"/>
    </xf>
    <xf numFmtId="0" fontId="0" fillId="8" borderId="4" xfId="0" applyFill="1" applyBorder="1" applyAlignment="1" applyProtection="1">
      <alignment vertical="center"/>
      <protection hidden="1"/>
    </xf>
    <xf numFmtId="0" fontId="10" fillId="8" borderId="4" xfId="0" applyFont="1" applyFill="1" applyBorder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 wrapText="1"/>
      <protection hidden="1"/>
    </xf>
    <xf numFmtId="0" fontId="2" fillId="8" borderId="7" xfId="0" applyFont="1" applyFill="1" applyBorder="1" applyAlignment="1" applyProtection="1">
      <alignment horizontal="center" vertical="center" wrapText="1"/>
      <protection hidden="1"/>
    </xf>
    <xf numFmtId="0" fontId="0" fillId="8" borderId="4" xfId="0" applyFill="1" applyBorder="1" applyAlignment="1" applyProtection="1">
      <alignment vertical="center" wrapText="1"/>
      <protection hidden="1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vertical="center"/>
      <protection hidden="1"/>
    </xf>
    <xf numFmtId="0" fontId="3" fillId="5" borderId="7" xfId="0" applyFont="1" applyFill="1" applyBorder="1" applyAlignment="1" applyProtection="1">
      <alignment horizontal="left" vertical="center" indent="1"/>
      <protection hidden="1"/>
    </xf>
    <xf numFmtId="0" fontId="3" fillId="5" borderId="6" xfId="0" applyFont="1" applyFill="1" applyBorder="1" applyAlignment="1" applyProtection="1">
      <alignment horizontal="left" vertical="center" indent="1"/>
      <protection hidden="1"/>
    </xf>
    <xf numFmtId="0" fontId="11" fillId="3" borderId="0" xfId="0" applyFont="1" applyFill="1" applyBorder="1" applyAlignment="1" applyProtection="1">
      <alignment vertical="center"/>
      <protection hidden="1"/>
    </xf>
    <xf numFmtId="0" fontId="4" fillId="4" borderId="3" xfId="0" applyNumberFormat="1" applyFont="1" applyFill="1" applyBorder="1" applyAlignment="1" applyProtection="1">
      <alignment horizontal="center" vertical="center"/>
      <protection hidden="1"/>
    </xf>
    <xf numFmtId="0" fontId="4" fillId="4" borderId="7" xfId="0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vertical="center"/>
      <protection hidden="1"/>
    </xf>
    <xf numFmtId="10" fontId="4" fillId="0" borderId="4" xfId="2" applyNumberFormat="1" applyFont="1" applyFill="1" applyBorder="1" applyAlignment="1" applyProtection="1">
      <alignment horizontal="right" indent="1"/>
      <protection locked="0"/>
    </xf>
    <xf numFmtId="0" fontId="2" fillId="3" borderId="10" xfId="0" quotePrefix="1" applyFont="1" applyFill="1" applyBorder="1" applyAlignment="1" applyProtection="1">
      <alignment horizontal="center" vertical="center" wrapText="1"/>
      <protection hidden="1"/>
    </xf>
    <xf numFmtId="0" fontId="2" fillId="3" borderId="8" xfId="0" quotePrefix="1" applyFont="1" applyFill="1" applyBorder="1" applyAlignment="1" applyProtection="1">
      <alignment horizontal="center" vertical="center" wrapText="1"/>
      <protection hidden="1"/>
    </xf>
    <xf numFmtId="0" fontId="2" fillId="3" borderId="9" xfId="0" quotePrefix="1" applyFont="1" applyFill="1" applyBorder="1" applyAlignment="1" applyProtection="1">
      <alignment horizontal="center" vertical="center" wrapText="1"/>
      <protection hidden="1"/>
    </xf>
    <xf numFmtId="0" fontId="2" fillId="3" borderId="2" xfId="0" quotePrefix="1" applyFont="1" applyFill="1" applyBorder="1" applyAlignment="1" applyProtection="1">
      <alignment horizontal="center" vertical="center" wrapText="1"/>
      <protection hidden="1"/>
    </xf>
    <xf numFmtId="0" fontId="2" fillId="3" borderId="0" xfId="0" quotePrefix="1" applyFont="1" applyFill="1" applyBorder="1" applyAlignment="1" applyProtection="1">
      <alignment horizontal="center" vertical="center" wrapText="1"/>
      <protection hidden="1"/>
    </xf>
    <xf numFmtId="0" fontId="2" fillId="3" borderId="1" xfId="0" quotePrefix="1" applyFont="1" applyFill="1" applyBorder="1" applyAlignment="1" applyProtection="1">
      <alignment horizontal="center" vertical="center" wrapText="1"/>
      <protection hidden="1"/>
    </xf>
    <xf numFmtId="0" fontId="2" fillId="3" borderId="11" xfId="0" quotePrefix="1" applyFont="1" applyFill="1" applyBorder="1" applyAlignment="1" applyProtection="1">
      <alignment horizontal="center" vertical="center" wrapText="1"/>
      <protection hidden="1"/>
    </xf>
    <xf numFmtId="0" fontId="2" fillId="3" borderId="5" xfId="0" quotePrefix="1" applyFont="1" applyFill="1" applyBorder="1" applyAlignment="1" applyProtection="1">
      <alignment horizontal="center" vertical="center" wrapText="1"/>
      <protection hidden="1"/>
    </xf>
    <xf numFmtId="0" fontId="2" fillId="3" borderId="12" xfId="0" quotePrefix="1" applyFont="1" applyFill="1" applyBorder="1" applyAlignment="1" applyProtection="1">
      <alignment horizontal="center" vertical="center" wrapText="1"/>
      <protection hidden="1"/>
    </xf>
    <xf numFmtId="0" fontId="0" fillId="4" borderId="4" xfId="0" applyFont="1" applyFill="1" applyBorder="1" applyAlignment="1" applyProtection="1">
      <alignment horizontal="center" vertical="center" wrapText="1"/>
      <protection hidden="1"/>
    </xf>
    <xf numFmtId="0" fontId="15" fillId="4" borderId="4" xfId="0" applyFont="1" applyFill="1" applyBorder="1" applyAlignment="1" applyProtection="1">
      <alignment horizontal="right" vertical="center"/>
      <protection hidden="1"/>
    </xf>
    <xf numFmtId="0" fontId="0" fillId="4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2" fillId="8" borderId="6" xfId="0" applyFont="1" applyFill="1" applyBorder="1" applyAlignment="1" applyProtection="1">
      <alignment horizontal="center" vertical="center"/>
      <protection hidden="1"/>
    </xf>
  </cellXfs>
  <cellStyles count="6">
    <cellStyle name="Navadno" xfId="0" builtinId="0"/>
    <cellStyle name="Navadno 2" xfId="1"/>
    <cellStyle name="Odstotek" xfId="2" builtinId="5"/>
    <cellStyle name="Opozorilo" xfId="3" builtinId="11"/>
    <cellStyle name="Vejica" xfId="5" builtinId="3"/>
    <cellStyle name="Vejica 2" xfId="4"/>
  </cellStyles>
  <dxfs count="48"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C0006"/>
      <color rgb="FFFFA6CE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198120</xdr:colOff>
      <xdr:row>1</xdr:row>
      <xdr:rowOff>99646</xdr:rowOff>
    </xdr:from>
    <xdr:to>
      <xdr:col>29</xdr:col>
      <xdr:colOff>114300</xdr:colOff>
      <xdr:row>6</xdr:row>
      <xdr:rowOff>0</xdr:rowOff>
    </xdr:to>
    <xdr:pic>
      <xdr:nvPicPr>
        <xdr:cNvPr id="3" name="Slika 2" descr="EEA-and-Norway_grants@4x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274906"/>
          <a:ext cx="1744980" cy="776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7620</xdr:colOff>
      <xdr:row>2</xdr:row>
      <xdr:rowOff>114300</xdr:rowOff>
    </xdr:from>
    <xdr:to>
      <xdr:col>17</xdr:col>
      <xdr:colOff>344109</xdr:colOff>
      <xdr:row>5</xdr:row>
      <xdr:rowOff>36139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6280" y="464820"/>
          <a:ext cx="5571429" cy="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B1:KE517"/>
  <sheetViews>
    <sheetView showGridLines="0" showZeros="0" tabSelected="1" view="pageBreakPreview" zoomScaleNormal="175" zoomScaleSheetLayoutView="100" workbookViewId="0">
      <selection activeCell="Q36" sqref="Q36:S36"/>
    </sheetView>
  </sheetViews>
  <sheetFormatPr defaultColWidth="11.44140625" defaultRowHeight="13.8" x14ac:dyDescent="0.25"/>
  <cols>
    <col min="1" max="1" width="3.6640625" style="1" customWidth="1"/>
    <col min="2" max="2" width="6.6640625" style="165" customWidth="1"/>
    <col min="3" max="3" width="1.6640625" style="1" customWidth="1"/>
    <col min="4" max="4" width="5.33203125" style="90" customWidth="1"/>
    <col min="5" max="5" width="6" style="1" customWidth="1"/>
    <col min="6" max="6" width="3.6640625" style="1" customWidth="1"/>
    <col min="7" max="7" width="5.33203125" style="1" customWidth="1"/>
    <col min="8" max="8" width="20" style="1" customWidth="1"/>
    <col min="9" max="9" width="6.88671875" style="1" customWidth="1"/>
    <col min="10" max="10" width="5.109375" style="1" customWidth="1"/>
    <col min="11" max="11" width="5.33203125" style="1" customWidth="1"/>
    <col min="12" max="12" width="4.44140625" style="1" customWidth="1"/>
    <col min="13" max="13" width="4.5546875" style="1" customWidth="1"/>
    <col min="14" max="14" width="3.6640625" style="1" customWidth="1"/>
    <col min="15" max="15" width="0.6640625" style="1" customWidth="1"/>
    <col min="16" max="16" width="3.6640625" style="1" hidden="1" customWidth="1"/>
    <col min="17" max="17" width="3.6640625" style="1" customWidth="1"/>
    <col min="18" max="18" width="19.6640625" style="1" customWidth="1"/>
    <col min="19" max="19" width="3.6640625" style="1" customWidth="1"/>
    <col min="20" max="21" width="3.6640625" style="1" hidden="1" customWidth="1"/>
    <col min="22" max="24" width="3.6640625" style="1" customWidth="1"/>
    <col min="25" max="25" width="6.109375" style="1" customWidth="1"/>
    <col min="26" max="26" width="3.6640625" style="1" customWidth="1"/>
    <col min="27" max="27" width="2.44140625" style="1" customWidth="1"/>
    <col min="28" max="28" width="3.44140625" style="1" customWidth="1"/>
    <col min="29" max="29" width="3.6640625" style="1" customWidth="1"/>
    <col min="30" max="30" width="5.5546875" style="1" customWidth="1"/>
    <col min="31" max="31" width="1.6640625" style="1" customWidth="1"/>
    <col min="32" max="32" width="6.6640625" style="1" hidden="1" customWidth="1"/>
    <col min="33" max="33" width="5.5546875" style="46" hidden="1" customWidth="1"/>
    <col min="34" max="34" width="5.44140625" style="53" hidden="1" customWidth="1"/>
    <col min="35" max="35" width="20" style="89" hidden="1" customWidth="1"/>
    <col min="36" max="36" width="13.88671875" style="109" hidden="1" customWidth="1"/>
    <col min="37" max="37" width="15" style="53" hidden="1" customWidth="1"/>
    <col min="38" max="38" width="12.5546875" style="53" hidden="1" customWidth="1"/>
    <col min="39" max="39" width="13" style="110" hidden="1" customWidth="1"/>
    <col min="40" max="41" width="3.6640625" style="53" hidden="1" customWidth="1"/>
    <col min="42" max="42" width="11.6640625" style="53" hidden="1" customWidth="1"/>
    <col min="43" max="43" width="9" style="53" hidden="1" customWidth="1"/>
    <col min="44" max="44" width="9" style="72" hidden="1" customWidth="1"/>
    <col min="45" max="45" width="11.6640625" style="53" hidden="1" customWidth="1"/>
    <col min="46" max="46" width="23.109375" style="53" hidden="1" customWidth="1"/>
    <col min="47" max="47" width="10.5546875" style="53" hidden="1" customWidth="1"/>
    <col min="48" max="49" width="9" style="53" hidden="1" customWidth="1"/>
    <col min="50" max="50" width="17.44140625" style="53" hidden="1" customWidth="1"/>
    <col min="51" max="51" width="35.109375" style="53" hidden="1" customWidth="1"/>
    <col min="52" max="52" width="9" style="53" hidden="1" customWidth="1"/>
    <col min="53" max="53" width="23.88671875" style="53" hidden="1" customWidth="1"/>
    <col min="54" max="57" width="9" style="53" hidden="1" customWidth="1"/>
    <col min="58" max="58" width="14" style="53" hidden="1" customWidth="1"/>
    <col min="59" max="59" width="10.5546875" style="53" hidden="1" customWidth="1"/>
    <col min="60" max="60" width="3.6640625" style="53" hidden="1" customWidth="1"/>
    <col min="61" max="63" width="11.44140625" style="53" hidden="1" customWidth="1"/>
    <col min="64" max="86" width="11.44140625" style="32" hidden="1" customWidth="1"/>
    <col min="87" max="124" width="11.44140625" style="1" hidden="1" customWidth="1"/>
    <col min="125" max="125" width="36.33203125" style="1" hidden="1" customWidth="1"/>
    <col min="126" max="129" width="11.44140625" style="1" hidden="1" customWidth="1"/>
    <col min="130" max="130" width="29.33203125" style="1" hidden="1" customWidth="1"/>
    <col min="131" max="131" width="29.6640625" style="1" hidden="1" customWidth="1"/>
    <col min="132" max="132" width="3.44140625" style="1" hidden="1" customWidth="1"/>
    <col min="133" max="135" width="11.44140625" style="1" hidden="1" customWidth="1"/>
    <col min="136" max="136" width="3.6640625" style="1" hidden="1" customWidth="1"/>
    <col min="137" max="137" width="11.44140625" style="1" hidden="1" customWidth="1"/>
    <col min="138" max="138" width="2.6640625" style="1" hidden="1" customWidth="1"/>
    <col min="139" max="139" width="11.44140625" style="1" hidden="1" customWidth="1"/>
    <col min="140" max="140" width="3" style="1" hidden="1" customWidth="1"/>
    <col min="141" max="142" width="11.44140625" style="1" hidden="1" customWidth="1"/>
    <col min="143" max="143" width="16.88671875" style="1" hidden="1" customWidth="1"/>
    <col min="144" max="144" width="5.33203125" style="1" hidden="1" customWidth="1"/>
    <col min="145" max="146" width="11.44140625" style="1" hidden="1" customWidth="1"/>
    <col min="147" max="147" width="10.33203125" style="1" hidden="1" customWidth="1"/>
    <col min="148" max="236" width="11.44140625" style="1" hidden="1" customWidth="1"/>
    <col min="237" max="286" width="11.44140625" style="1" customWidth="1"/>
    <col min="287" max="287" width="3.6640625" style="1" customWidth="1"/>
    <col min="288" max="289" width="11.44140625" style="1" customWidth="1"/>
    <col min="290" max="290" width="3.6640625" style="1" customWidth="1"/>
    <col min="291" max="494" width="11.44140625" style="1" customWidth="1"/>
    <col min="495" max="495" width="2.88671875" style="1" customWidth="1"/>
    <col min="496" max="498" width="11.44140625" style="1" customWidth="1"/>
    <col min="499" max="499" width="3.109375" style="1" customWidth="1"/>
    <col min="500" max="16384" width="11.44140625" style="1"/>
  </cols>
  <sheetData>
    <row r="1" spans="2:86" x14ac:dyDescent="0.25">
      <c r="B1" s="293"/>
      <c r="C1" s="293"/>
      <c r="D1" s="295"/>
      <c r="E1" s="293"/>
      <c r="F1" s="293"/>
      <c r="G1" s="293"/>
      <c r="H1" s="293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2:86" x14ac:dyDescent="0.25">
      <c r="C2" s="165"/>
      <c r="D2" s="138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</row>
    <row r="3" spans="2:86" x14ac:dyDescent="0.25">
      <c r="C3" s="165"/>
      <c r="D3" s="138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46" t="s">
        <v>87</v>
      </c>
      <c r="AH3" s="53">
        <f>COUNTIF(I28:P47,AG22)</f>
        <v>0</v>
      </c>
    </row>
    <row r="4" spans="2:86" x14ac:dyDescent="0.25">
      <c r="C4" s="165"/>
      <c r="D4" s="138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46" t="s">
        <v>88</v>
      </c>
      <c r="AH4" s="53">
        <f>COUNTIF(I28:P47,AG23)</f>
        <v>0</v>
      </c>
    </row>
    <row r="5" spans="2:86" x14ac:dyDescent="0.25">
      <c r="C5" s="165"/>
      <c r="D5" s="138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</row>
    <row r="6" spans="2:86" x14ac:dyDescent="0.25">
      <c r="C6" s="165"/>
      <c r="D6" s="138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</row>
    <row r="7" spans="2:86" ht="14.4" thickBot="1" x14ac:dyDescent="0.3">
      <c r="C7" s="137"/>
      <c r="D7" s="138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65"/>
      <c r="AF7" s="137"/>
    </row>
    <row r="8" spans="2:86" s="2" customFormat="1" ht="24" customHeight="1" thickTop="1" thickBot="1" x14ac:dyDescent="0.3">
      <c r="B8" s="15"/>
      <c r="C8" s="386" t="s">
        <v>93</v>
      </c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7"/>
      <c r="AE8" s="388"/>
      <c r="AF8" s="15"/>
      <c r="AG8" s="47"/>
      <c r="AH8" s="41"/>
      <c r="AI8" s="42"/>
      <c r="AJ8" s="43"/>
      <c r="AK8" s="41"/>
      <c r="AL8" s="41"/>
      <c r="AM8" s="111"/>
      <c r="AN8" s="41"/>
      <c r="AO8" s="41"/>
      <c r="AP8" s="41"/>
      <c r="AQ8" s="41"/>
      <c r="AR8" s="73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</row>
    <row r="9" spans="2:86" s="2" customFormat="1" ht="12.75" customHeight="1" thickTop="1" thickBot="1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47"/>
      <c r="AH9" s="41"/>
      <c r="AI9" s="42"/>
      <c r="AJ9" s="43"/>
      <c r="AK9" s="41"/>
      <c r="AL9" s="41"/>
      <c r="AM9" s="111"/>
      <c r="AN9" s="41"/>
      <c r="AO9" s="41"/>
      <c r="AP9" s="41"/>
      <c r="AQ9" s="41"/>
      <c r="AR9" s="73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</row>
    <row r="10" spans="2:86" s="2" customFormat="1" ht="9" customHeight="1" thickTop="1" x14ac:dyDescent="0.25">
      <c r="B10" s="15"/>
      <c r="C10" s="199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177"/>
      <c r="AF10" s="15"/>
      <c r="AG10" s="47"/>
      <c r="AH10" s="41"/>
      <c r="AI10" s="42"/>
      <c r="AJ10" s="43"/>
      <c r="AK10" s="41"/>
      <c r="AL10" s="41"/>
      <c r="AM10" s="111"/>
      <c r="AN10" s="41"/>
      <c r="AO10" s="41"/>
      <c r="AP10" s="41"/>
      <c r="AQ10" s="41"/>
      <c r="AR10" s="73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</row>
    <row r="11" spans="2:86" s="2" customFormat="1" ht="20.100000000000001" customHeight="1" x14ac:dyDescent="0.25">
      <c r="B11" s="15"/>
      <c r="C11" s="200"/>
      <c r="D11" s="383" t="s">
        <v>71</v>
      </c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  <c r="AD11" s="385"/>
      <c r="AE11" s="178"/>
      <c r="AF11" s="15"/>
      <c r="AG11" s="47"/>
      <c r="AH11" s="41"/>
      <c r="AI11" s="42"/>
      <c r="AJ11" s="43"/>
      <c r="AK11" s="41"/>
      <c r="AL11" s="41"/>
      <c r="AM11" s="111"/>
      <c r="AN11" s="41"/>
      <c r="AO11" s="41"/>
      <c r="AP11" s="41"/>
      <c r="AQ11" s="41"/>
      <c r="AR11" s="73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</row>
    <row r="12" spans="2:86" s="2" customFormat="1" ht="6" customHeight="1" x14ac:dyDescent="0.25">
      <c r="B12" s="15"/>
      <c r="C12" s="200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179"/>
      <c r="AF12" s="15"/>
      <c r="AG12" s="47"/>
      <c r="AH12" s="41"/>
      <c r="AI12" s="42"/>
      <c r="AJ12" s="43"/>
      <c r="AK12" s="41"/>
      <c r="AL12" s="41"/>
      <c r="AM12" s="111"/>
      <c r="AN12" s="41"/>
      <c r="AO12" s="41"/>
      <c r="AP12" s="41"/>
      <c r="AQ12" s="41"/>
      <c r="AR12" s="73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</row>
    <row r="13" spans="2:86" s="2" customFormat="1" ht="20.100000000000001" customHeight="1" x14ac:dyDescent="0.25">
      <c r="B13" s="15"/>
      <c r="C13" s="200"/>
      <c r="D13" s="327" t="s">
        <v>76</v>
      </c>
      <c r="E13" s="328"/>
      <c r="F13" s="328"/>
      <c r="G13" s="328"/>
      <c r="H13" s="329"/>
      <c r="I13" s="321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3"/>
      <c r="AE13" s="180"/>
      <c r="AF13" s="15"/>
      <c r="AG13" s="47"/>
      <c r="AH13" s="41"/>
      <c r="AI13" s="42" t="s">
        <v>96</v>
      </c>
      <c r="AJ13" s="43"/>
      <c r="AK13" s="41"/>
      <c r="AL13" s="41"/>
      <c r="AM13" s="111"/>
      <c r="AN13" s="41"/>
      <c r="AO13" s="41"/>
      <c r="AP13" s="41"/>
      <c r="AQ13" s="41"/>
      <c r="AR13" s="73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</row>
    <row r="14" spans="2:86" s="2" customFormat="1" ht="20.100000000000001" customHeight="1" x14ac:dyDescent="0.25">
      <c r="B14" s="15"/>
      <c r="C14" s="200"/>
      <c r="D14" s="289" t="s">
        <v>91</v>
      </c>
      <c r="E14" s="290"/>
      <c r="F14" s="290"/>
      <c r="G14" s="290"/>
      <c r="H14" s="291"/>
      <c r="I14" s="321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3"/>
      <c r="AE14" s="180"/>
      <c r="AF14" s="15"/>
      <c r="AG14" s="47"/>
      <c r="AH14" s="41"/>
      <c r="AI14" s="42" t="s">
        <v>97</v>
      </c>
      <c r="AJ14" s="43"/>
      <c r="AK14" s="41"/>
      <c r="AL14" s="41"/>
      <c r="AM14" s="111"/>
      <c r="AN14" s="41"/>
      <c r="AO14" s="41"/>
      <c r="AP14" s="41"/>
      <c r="AQ14" s="41"/>
      <c r="AR14" s="73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</row>
    <row r="15" spans="2:86" s="2" customFormat="1" ht="20.100000000000001" customHeight="1" x14ac:dyDescent="0.25">
      <c r="B15" s="15"/>
      <c r="C15" s="200"/>
      <c r="D15" s="327" t="s">
        <v>68</v>
      </c>
      <c r="E15" s="328"/>
      <c r="F15" s="328"/>
      <c r="G15" s="328"/>
      <c r="H15" s="329"/>
      <c r="I15" s="321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3"/>
      <c r="AE15" s="180"/>
      <c r="AF15" s="15"/>
      <c r="AG15" s="47"/>
      <c r="AH15" s="41"/>
      <c r="AI15" s="42"/>
      <c r="AJ15" s="43"/>
      <c r="AK15" s="41"/>
      <c r="AL15" s="41"/>
      <c r="AM15" s="111"/>
      <c r="AN15" s="41"/>
      <c r="AO15" s="41"/>
      <c r="AP15" s="41"/>
      <c r="AQ15" s="41"/>
      <c r="AR15" s="73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</row>
    <row r="16" spans="2:86" s="2" customFormat="1" ht="20.100000000000001" customHeight="1" x14ac:dyDescent="0.25">
      <c r="B16" s="15"/>
      <c r="C16" s="200"/>
      <c r="D16" s="327" t="s">
        <v>81</v>
      </c>
      <c r="E16" s="328"/>
      <c r="F16" s="328"/>
      <c r="G16" s="328"/>
      <c r="H16" s="329"/>
      <c r="I16" s="321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3"/>
      <c r="AE16" s="180"/>
      <c r="AF16" s="15"/>
      <c r="AG16" s="47"/>
      <c r="AH16" s="41"/>
      <c r="AI16" s="42"/>
      <c r="AJ16" s="43"/>
      <c r="AK16" s="41"/>
      <c r="AL16" s="41"/>
      <c r="AM16" s="111"/>
      <c r="AN16" s="41"/>
      <c r="AO16" s="41"/>
      <c r="AP16" s="41"/>
      <c r="AQ16" s="41"/>
      <c r="AR16" s="73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</row>
    <row r="17" spans="2:221" s="2" customFormat="1" ht="20.100000000000001" customHeight="1" x14ac:dyDescent="0.25">
      <c r="B17" s="15"/>
      <c r="C17" s="200"/>
      <c r="D17" s="327" t="s">
        <v>77</v>
      </c>
      <c r="E17" s="328"/>
      <c r="F17" s="328"/>
      <c r="G17" s="328"/>
      <c r="H17" s="329"/>
      <c r="I17" s="324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6"/>
      <c r="AE17" s="180"/>
      <c r="AF17" s="15"/>
      <c r="AG17" s="47"/>
      <c r="AH17" s="41"/>
      <c r="AI17" s="42"/>
      <c r="AJ17" s="43"/>
      <c r="AK17" s="41"/>
      <c r="AL17" s="41"/>
      <c r="AM17" s="111"/>
      <c r="AN17" s="41"/>
      <c r="AO17" s="41"/>
      <c r="AP17" s="41"/>
      <c r="AQ17" s="41"/>
      <c r="AR17" s="73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</row>
    <row r="18" spans="2:221" s="2" customFormat="1" ht="6" customHeight="1" x14ac:dyDescent="0.25">
      <c r="B18" s="15"/>
      <c r="C18" s="200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179"/>
      <c r="AF18" s="15"/>
      <c r="AG18" s="47"/>
      <c r="AH18" s="41"/>
      <c r="AI18" s="42"/>
      <c r="AJ18" s="43"/>
      <c r="AK18" s="41"/>
      <c r="AL18" s="41"/>
      <c r="AM18" s="111"/>
      <c r="AN18" s="41"/>
      <c r="AO18" s="41"/>
      <c r="AP18" s="41"/>
      <c r="AQ18" s="41"/>
      <c r="AR18" s="73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</row>
    <row r="19" spans="2:221" s="2" customFormat="1" ht="20.100000000000001" customHeight="1" x14ac:dyDescent="0.25">
      <c r="B19" s="15"/>
      <c r="C19" s="200"/>
      <c r="D19" s="332" t="s">
        <v>75</v>
      </c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4"/>
      <c r="AE19" s="181"/>
      <c r="AF19" s="15"/>
      <c r="AG19" s="47"/>
      <c r="AH19" s="41"/>
      <c r="AI19" s="42"/>
      <c r="AJ19" s="43"/>
      <c r="AK19" s="41"/>
      <c r="AL19" s="41"/>
      <c r="AM19" s="111"/>
      <c r="AN19" s="41"/>
      <c r="AO19" s="41"/>
      <c r="AP19" s="41"/>
      <c r="AQ19" s="41"/>
      <c r="AR19" s="73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</row>
    <row r="20" spans="2:221" s="2" customFormat="1" ht="6" customHeight="1" x14ac:dyDescent="0.25">
      <c r="B20" s="15"/>
      <c r="C20" s="200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4"/>
      <c r="AD20" s="204"/>
      <c r="AE20" s="182"/>
      <c r="AF20" s="15"/>
      <c r="AG20" s="47"/>
      <c r="AH20" s="41"/>
      <c r="AI20" s="44" t="s">
        <v>10</v>
      </c>
      <c r="AJ20" s="91"/>
      <c r="AK20" s="92"/>
      <c r="AL20" s="92"/>
      <c r="AM20" s="111"/>
      <c r="AN20" s="41"/>
      <c r="AO20" s="41"/>
      <c r="AP20" s="41"/>
      <c r="AQ20" s="41"/>
      <c r="AR20" s="73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</row>
    <row r="21" spans="2:221" s="2" customFormat="1" ht="20.100000000000001" customHeight="1" x14ac:dyDescent="0.25">
      <c r="B21" s="15"/>
      <c r="C21" s="200"/>
      <c r="D21" s="301" t="s">
        <v>5</v>
      </c>
      <c r="E21" s="302"/>
      <c r="F21" s="302"/>
      <c r="G21" s="302"/>
      <c r="H21" s="303"/>
      <c r="I21" s="330">
        <f>D54</f>
        <v>0</v>
      </c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1"/>
      <c r="AE21" s="183"/>
      <c r="AF21" s="15"/>
      <c r="AG21" s="47"/>
      <c r="AH21" s="45"/>
      <c r="AI21" s="44" t="s">
        <v>24</v>
      </c>
      <c r="AJ21" s="91"/>
      <c r="AK21" s="92"/>
      <c r="AL21" s="92"/>
      <c r="AM21" s="111"/>
      <c r="AN21" s="41"/>
      <c r="AO21" s="41"/>
      <c r="AP21" s="41"/>
      <c r="AQ21" s="41"/>
      <c r="AR21" s="73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</row>
    <row r="22" spans="2:221" s="2" customFormat="1" ht="20.100000000000001" customHeight="1" x14ac:dyDescent="0.25">
      <c r="B22" s="15"/>
      <c r="C22" s="200"/>
      <c r="D22" s="301" t="s">
        <v>6</v>
      </c>
      <c r="E22" s="302"/>
      <c r="F22" s="302"/>
      <c r="G22" s="302"/>
      <c r="H22" s="303"/>
      <c r="I22" s="299">
        <f>D54</f>
        <v>0</v>
      </c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300"/>
      <c r="AE22" s="184"/>
      <c r="AF22" s="15"/>
      <c r="AG22" s="47" t="s">
        <v>26</v>
      </c>
      <c r="AH22" s="41"/>
      <c r="AI22" s="44"/>
      <c r="AJ22" s="91"/>
      <c r="AK22" s="92"/>
      <c r="AL22" s="92"/>
      <c r="AM22" s="111"/>
      <c r="AN22" s="41"/>
      <c r="AO22" s="41"/>
      <c r="AP22" s="41"/>
      <c r="AQ22" s="41"/>
      <c r="AR22" s="73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</row>
    <row r="23" spans="2:221" s="2" customFormat="1" ht="6" customHeight="1" x14ac:dyDescent="0.25">
      <c r="B23" s="15"/>
      <c r="C23" s="200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4"/>
      <c r="AD23" s="204"/>
      <c r="AE23" s="182"/>
      <c r="AF23" s="15"/>
      <c r="AG23" s="47" t="s">
        <v>21</v>
      </c>
      <c r="AH23" s="41"/>
      <c r="AI23" s="42"/>
      <c r="AJ23" s="41"/>
      <c r="AK23" s="41"/>
      <c r="AL23" s="93"/>
      <c r="AM23" s="111"/>
      <c r="AN23" s="41"/>
      <c r="AO23" s="41"/>
      <c r="AP23" s="41"/>
      <c r="AQ23" s="41"/>
      <c r="AR23" s="73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</row>
    <row r="24" spans="2:221" s="2" customFormat="1" ht="20.100000000000001" customHeight="1" x14ac:dyDescent="0.25">
      <c r="B24" s="15"/>
      <c r="C24" s="200"/>
      <c r="D24" s="427" t="s">
        <v>19</v>
      </c>
      <c r="E24" s="427"/>
      <c r="F24" s="427"/>
      <c r="G24" s="427"/>
      <c r="H24" s="427"/>
      <c r="I24" s="427"/>
      <c r="J24" s="427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7"/>
      <c r="AC24" s="427"/>
      <c r="AD24" s="427"/>
      <c r="AE24" s="181"/>
      <c r="AF24" s="15"/>
      <c r="AG24" s="47"/>
      <c r="AH24" s="41"/>
      <c r="AI24" s="42"/>
      <c r="AJ24" s="43"/>
      <c r="AK24" s="41"/>
      <c r="AL24" s="70"/>
      <c r="AM24" s="41" t="str">
        <f t="array" ref="AM24">$AL$28:INDEX($AL$28:$AL$47,COUNTIF($AL$28:$AL$47,"?*"))</f>
        <v>DOPUST</v>
      </c>
      <c r="AN24" s="41"/>
      <c r="AO24" s="41"/>
      <c r="AP24" s="41"/>
      <c r="AQ24" s="41"/>
      <c r="AR24" s="73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</row>
    <row r="25" spans="2:221" s="2" customFormat="1" ht="20.100000000000001" hidden="1" customHeight="1" x14ac:dyDescent="0.25">
      <c r="B25" s="15"/>
      <c r="C25" s="200"/>
      <c r="D25" s="451" t="s">
        <v>65</v>
      </c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52"/>
      <c r="W25" s="452"/>
      <c r="X25" s="452"/>
      <c r="Y25" s="452"/>
      <c r="Z25" s="452"/>
      <c r="AA25" s="452"/>
      <c r="AB25" s="452"/>
      <c r="AC25" s="453">
        <f>+AC135</f>
        <v>0</v>
      </c>
      <c r="AD25" s="454"/>
      <c r="AE25" s="185"/>
      <c r="AF25" s="15"/>
      <c r="AG25" s="47"/>
      <c r="AH25" s="41"/>
      <c r="AI25" s="42"/>
      <c r="AJ25" s="43"/>
      <c r="AK25" s="41"/>
      <c r="AL25" s="143"/>
      <c r="AM25" s="41"/>
      <c r="AN25" s="41"/>
      <c r="AO25" s="41"/>
      <c r="AP25" s="41"/>
      <c r="AQ25" s="41"/>
      <c r="AR25" s="73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</row>
    <row r="26" spans="2:221" s="156" customFormat="1" ht="6.75" customHeight="1" x14ac:dyDescent="0.25">
      <c r="B26" s="149"/>
      <c r="C26" s="200"/>
      <c r="D26" s="206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8"/>
      <c r="AD26" s="277"/>
      <c r="AE26" s="186"/>
      <c r="AF26" s="149"/>
      <c r="AG26" s="150"/>
      <c r="AH26" s="151"/>
      <c r="AI26" s="152"/>
      <c r="AJ26" s="153"/>
      <c r="AK26" s="151"/>
      <c r="AL26" s="151"/>
      <c r="AM26" s="151"/>
      <c r="AN26" s="151"/>
      <c r="AO26" s="151"/>
      <c r="AP26" s="151"/>
      <c r="AQ26" s="151"/>
      <c r="AR26" s="154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</row>
    <row r="27" spans="2:221" s="2" customFormat="1" ht="30" customHeight="1" x14ac:dyDescent="0.25">
      <c r="B27" s="15"/>
      <c r="C27" s="200"/>
      <c r="D27" s="205" t="s">
        <v>72</v>
      </c>
      <c r="E27" s="424" t="s">
        <v>68</v>
      </c>
      <c r="F27" s="424"/>
      <c r="G27" s="424"/>
      <c r="H27" s="430"/>
      <c r="I27" s="424" t="s">
        <v>20</v>
      </c>
      <c r="J27" s="424"/>
      <c r="K27" s="424"/>
      <c r="L27" s="430"/>
      <c r="M27" s="430"/>
      <c r="N27" s="430"/>
      <c r="O27" s="430"/>
      <c r="P27" s="430"/>
      <c r="Q27" s="424" t="s">
        <v>22</v>
      </c>
      <c r="R27" s="425"/>
      <c r="S27" s="425"/>
      <c r="T27" s="157"/>
      <c r="U27" s="157"/>
      <c r="V27" s="424" t="s">
        <v>23</v>
      </c>
      <c r="W27" s="424"/>
      <c r="X27" s="424"/>
      <c r="Y27" s="424"/>
      <c r="Z27" s="426"/>
      <c r="AA27" s="426"/>
      <c r="AB27" s="426"/>
      <c r="AC27" s="426"/>
      <c r="AD27" s="426"/>
      <c r="AE27" s="182"/>
      <c r="AF27" s="31"/>
      <c r="AG27" s="47"/>
      <c r="AH27" s="144" t="s">
        <v>29</v>
      </c>
      <c r="AI27" s="145">
        <f t="array" ref="AI27">$E$28:INDEX($E$28:$E$47,COUNTIF($E$28:$E$47,"?*"))</f>
        <v>0</v>
      </c>
      <c r="AJ27" s="43"/>
      <c r="AK27" s="146" t="s">
        <v>30</v>
      </c>
      <c r="AL27" s="144" t="s">
        <v>31</v>
      </c>
      <c r="AM27" s="147" t="str">
        <f t="array" ref="AM27">$AL$28:INDEX($AL$28:$AL$53,COUNTIF($AL$28:$AL$53,"?*"))</f>
        <v>DOPUST</v>
      </c>
      <c r="AN27" s="41"/>
      <c r="AO27" s="41"/>
      <c r="AP27" s="41"/>
      <c r="AQ27" s="41"/>
      <c r="AR27" s="73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148" t="s">
        <v>46</v>
      </c>
      <c r="BE27" s="148" t="s">
        <v>45</v>
      </c>
      <c r="BF27" s="73">
        <f>IFERROR(($L$161*(1+L162))/BE51,0)</f>
        <v>0</v>
      </c>
      <c r="BG27" s="41" t="str">
        <f>+HR_POSTAVKA</f>
        <v/>
      </c>
      <c r="BH27" s="41"/>
      <c r="BI27" s="41"/>
      <c r="BJ27" s="41"/>
      <c r="BK27" s="41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DZ27" s="2" t="s">
        <v>67</v>
      </c>
      <c r="EA27" s="2">
        <f t="array" ref="EA27">$EA$28:INDEX($EA$28:$EA$45,COUNTIF($EA$28:$EA$45,"?*"))</f>
        <v>0</v>
      </c>
      <c r="HK27" s="296" t="s">
        <v>84</v>
      </c>
      <c r="HL27" s="297" t="s">
        <v>85</v>
      </c>
      <c r="HM27" s="2" t="str">
        <f t="array" ref="HM27">'Pripomoček za izračun zneska'!$HL$28:INDEX('Pripomoček za izračun zneska'!$HL$28:$HL$51,COUNTIF('Pripomoček za izračun zneska'!$HL$28:$HL$51,"?*"))</f>
        <v>Nadure rednega dela</v>
      </c>
    </row>
    <row r="28" spans="2:221" s="2" customFormat="1" ht="18" customHeight="1" x14ac:dyDescent="0.25">
      <c r="B28" s="15"/>
      <c r="C28" s="200"/>
      <c r="D28" s="160" t="str">
        <f>IF(E28&gt;0,1,"")</f>
        <v/>
      </c>
      <c r="E28" s="402"/>
      <c r="F28" s="403"/>
      <c r="G28" s="403"/>
      <c r="H28" s="404"/>
      <c r="I28" s="392"/>
      <c r="J28" s="393"/>
      <c r="K28" s="393"/>
      <c r="L28" s="393"/>
      <c r="M28" s="393"/>
      <c r="N28" s="393"/>
      <c r="O28" s="393"/>
      <c r="P28" s="394"/>
      <c r="Q28" s="395"/>
      <c r="R28" s="396"/>
      <c r="S28" s="397"/>
      <c r="T28" s="141"/>
      <c r="U28" s="141"/>
      <c r="V28" s="398"/>
      <c r="W28" s="400"/>
      <c r="X28" s="400"/>
      <c r="Y28" s="399"/>
      <c r="Z28" s="399"/>
      <c r="AA28" s="399"/>
      <c r="AB28" s="399"/>
      <c r="AC28" s="399"/>
      <c r="AD28" s="399"/>
      <c r="AE28" s="187"/>
      <c r="AF28" s="15"/>
      <c r="AG28" s="47" t="str">
        <f t="shared" ref="AG28:AG47" si="0">IF(I28="Delno zaposlen z variabilnim %",$AI$20,IF(I28="Delno zaposlen s fiksnim %","Delež na projektu",""))</f>
        <v/>
      </c>
      <c r="AH28" s="41" t="str">
        <f t="shared" ref="AH28:AH47" si="1">IF(I28="Delno zaposlen z variabilnim %",$AI$21,"")</f>
        <v/>
      </c>
      <c r="AI28" s="42"/>
      <c r="AJ28" s="43"/>
      <c r="AK28" s="41" t="str">
        <f>IF(I28=$AG$22,E28,"")</f>
        <v/>
      </c>
      <c r="AL28" s="70" t="str">
        <f t="array" ref="AL28">IFERROR(IF(ROWS(AL$28:AL28)&gt;COUNTA($AK$28:$AK$54),"",INDEX($AK$28:$AK$54,SMALL(IF($AK$28:$AK$73&lt;&gt;"",ROW(AK$28:AK$54)-ROW($AK$28)+1),ROWS(AL$28:AL28)))),"")</f>
        <v>DOPUST</v>
      </c>
      <c r="AM28" s="111"/>
      <c r="AN28" s="41"/>
      <c r="AO28" s="41"/>
      <c r="AP28" s="62"/>
      <c r="AQ28" s="41"/>
      <c r="AR28" s="73"/>
      <c r="AS28" s="62"/>
      <c r="AT28" s="41"/>
      <c r="AU28" s="41"/>
      <c r="AV28" s="41"/>
      <c r="AW28" s="41"/>
      <c r="AX28" s="41"/>
      <c r="AY28" s="41" t="s">
        <v>21</v>
      </c>
      <c r="AZ28" s="47">
        <f>SUMIF(I28:I47,"Delno zaposlen s fiksnim %",V28:V47)</f>
        <v>0</v>
      </c>
      <c r="BA28" s="41"/>
      <c r="BB28" s="41"/>
      <c r="BC28" s="41"/>
      <c r="BD28" s="133">
        <f t="shared" ref="BD28:BD47" si="2">SUMIFS($I$54:$I$133,$H$54:$H$133,E28,$BE$54:$BE$133,0)</f>
        <v>0</v>
      </c>
      <c r="BE28" s="133">
        <f t="shared" ref="BE28:BE46" si="3">SUMIFS($I$54:$I$133,$H$54:$H$133,E28,$AC$54:$AC$133,$BE$27)</f>
        <v>0</v>
      </c>
      <c r="BF28" s="73">
        <f>IFERROR($BF$27*BE28,0)</f>
        <v>0</v>
      </c>
      <c r="BG28" s="41" t="e">
        <f t="shared" ref="BG28:BG47" si="4">+BE28*HR_POSTAVKA</f>
        <v>#VALUE!</v>
      </c>
      <c r="BH28" s="41"/>
      <c r="BI28" s="41"/>
      <c r="BJ28" s="41"/>
      <c r="BK28" s="41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DZ28" s="159">
        <f>+E28</f>
        <v>0</v>
      </c>
      <c r="EA28" s="159">
        <f t="array" ref="EA28">IFERROR(IF(ROWS(EA$28:EA28)&gt;COUNTA($DZ$28:$DZ$45),"",INDEX($DZ$28:$DZ$45,SMALL(IF($DZ$28:$DZ$73&lt;&gt;"",ROW(DZ$28:DZ$45)-ROW($DZ$28)+1),ROWS(EA$28:EA28)))),"")</f>
        <v>0</v>
      </c>
      <c r="HK28" s="41" t="str">
        <f>IF(I28&gt;0,E28,"")</f>
        <v/>
      </c>
      <c r="HL28" s="2" t="str">
        <f t="array" ref="HL28">IFERROR(IF(ROWS(HL$28:HL28)&gt;COUNTA($HK$28:$HK$54),"",INDEX($HK$28:$HK$54,SMALL(IF($HK$28:$HK$73&lt;&gt;"",ROW(HK$28:HK$54)-ROW($HK$28)+1),ROWS(HL$28:HL28)))),"")</f>
        <v>Nadure rednega dela</v>
      </c>
    </row>
    <row r="29" spans="2:221" s="2" customFormat="1" ht="18" hidden="1" customHeight="1" x14ac:dyDescent="0.25">
      <c r="B29" s="15"/>
      <c r="C29" s="200"/>
      <c r="D29" s="161" t="str">
        <f t="shared" ref="D29:D30" si="5">IF(E29&gt;0,D28+1,"")</f>
        <v/>
      </c>
      <c r="E29" s="423"/>
      <c r="F29" s="403"/>
      <c r="G29" s="403"/>
      <c r="H29" s="404"/>
      <c r="I29" s="392"/>
      <c r="J29" s="393"/>
      <c r="K29" s="393"/>
      <c r="L29" s="393"/>
      <c r="M29" s="393"/>
      <c r="N29" s="393"/>
      <c r="O29" s="393"/>
      <c r="P29" s="394"/>
      <c r="Q29" s="395"/>
      <c r="R29" s="396"/>
      <c r="S29" s="397"/>
      <c r="T29" s="141"/>
      <c r="U29" s="141"/>
      <c r="V29" s="398"/>
      <c r="W29" s="398"/>
      <c r="X29" s="398"/>
      <c r="Y29" s="399"/>
      <c r="Z29" s="399"/>
      <c r="AA29" s="399"/>
      <c r="AB29" s="399"/>
      <c r="AC29" s="399"/>
      <c r="AD29" s="399"/>
      <c r="AE29" s="187"/>
      <c r="AF29" s="15"/>
      <c r="AG29" s="47" t="str">
        <f t="shared" si="0"/>
        <v/>
      </c>
      <c r="AH29" s="41" t="str">
        <f t="shared" si="1"/>
        <v/>
      </c>
      <c r="AI29" s="42"/>
      <c r="AJ29" s="43"/>
      <c r="AK29" s="41" t="str">
        <f t="shared" ref="AK29:AK47" si="6">IF(I29=$AG$22,E29,"")</f>
        <v/>
      </c>
      <c r="AL29" s="70" t="str">
        <f t="array" ref="AL29">IFERROR(IF(ROWS(AL$28:AL29)&gt;COUNTA($AK$28:$AK$54),"",INDEX($AK$28:$AK$54,SMALL(IF($AK$28:$AK$73&lt;&gt;"",ROW(AK$28:AK$54)-ROW($AK$28)+1),ROWS(AL$28:AL29)))),"")</f>
        <v>BOLNIŠKA</v>
      </c>
      <c r="AM29" s="111"/>
      <c r="AN29" s="41"/>
      <c r="AO29" s="41"/>
      <c r="AP29" s="41"/>
      <c r="AQ29" s="41"/>
      <c r="AR29" s="73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133">
        <f t="shared" si="2"/>
        <v>0</v>
      </c>
      <c r="BE29" s="133">
        <f t="shared" si="3"/>
        <v>0</v>
      </c>
      <c r="BF29" s="73">
        <f t="shared" ref="BF29:BF48" si="7">+$BF$27*BE29</f>
        <v>0</v>
      </c>
      <c r="BG29" s="41" t="e">
        <f t="shared" si="4"/>
        <v>#VALUE!</v>
      </c>
      <c r="BH29" s="41"/>
      <c r="BI29" s="41"/>
      <c r="BJ29" s="41"/>
      <c r="BK29" s="41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DZ29" s="159">
        <f>+E31</f>
        <v>0</v>
      </c>
      <c r="EA29" s="159">
        <f t="array" ref="EA29">IFERROR(IF(ROWS(EA$28:EA29)&gt;COUNTA($DZ$28:$DZ$45),"",INDEX($DZ$28:$DZ$45,SMALL(IF($DZ$28:$DZ$73&lt;&gt;"",ROW(DZ$28:DZ$45)-ROW($DZ$28)+1),ROWS(EA$28:EA29)))),"")</f>
        <v>0</v>
      </c>
      <c r="HK29" s="41" t="str">
        <f t="shared" ref="HK29:HK47" si="8">IF(I29&gt;0,E29,"")</f>
        <v/>
      </c>
      <c r="HL29" s="2" t="str">
        <f t="array" ref="HL29">IFERROR(IF(ROWS(HL$28:HL29)&gt;COUNTA($HK$28:$HK$54),"",INDEX($HK$28:$HK$54,SMALL(IF($HK$28:$HK$73&lt;&gt;"",ROW(HK$28:HK$54)-ROW($HK$28)+1),ROWS(HL$28:HL29)))),"")</f>
        <v/>
      </c>
    </row>
    <row r="30" spans="2:221" s="2" customFormat="1" ht="18" hidden="1" customHeight="1" x14ac:dyDescent="0.25">
      <c r="B30" s="15"/>
      <c r="C30" s="200"/>
      <c r="D30" s="161" t="str">
        <f t="shared" si="5"/>
        <v/>
      </c>
      <c r="E30" s="423"/>
      <c r="F30" s="403"/>
      <c r="G30" s="403"/>
      <c r="H30" s="404"/>
      <c r="I30" s="392"/>
      <c r="J30" s="393"/>
      <c r="K30" s="393"/>
      <c r="L30" s="393"/>
      <c r="M30" s="393"/>
      <c r="N30" s="393"/>
      <c r="O30" s="393"/>
      <c r="P30" s="394"/>
      <c r="Q30" s="395"/>
      <c r="R30" s="396"/>
      <c r="S30" s="397"/>
      <c r="T30" s="141"/>
      <c r="U30" s="141"/>
      <c r="V30" s="398"/>
      <c r="W30" s="398"/>
      <c r="X30" s="398"/>
      <c r="Y30" s="399"/>
      <c r="Z30" s="399"/>
      <c r="AA30" s="399"/>
      <c r="AB30" s="399"/>
      <c r="AC30" s="399"/>
      <c r="AD30" s="399"/>
      <c r="AE30" s="187"/>
      <c r="AF30" s="15"/>
      <c r="AG30" s="47" t="str">
        <f t="shared" si="0"/>
        <v/>
      </c>
      <c r="AH30" s="41" t="str">
        <f t="shared" si="1"/>
        <v/>
      </c>
      <c r="AI30" s="42"/>
      <c r="AJ30" s="43"/>
      <c r="AK30" s="41" t="str">
        <f t="shared" si="6"/>
        <v/>
      </c>
      <c r="AL30" s="70" t="str">
        <f t="array" ref="AL30">IFERROR(IF(ROWS(AL$28:AL30)&gt;COUNTA($AK$28:$AK$54),"",INDEX($AK$28:$AK$54,SMALL(IF($AK$28:$AK$73&lt;&gt;"",ROW(AK$28:AK$54)-ROW($AK$28)+1),ROWS(AL$28:AL30)))),"")</f>
        <v>PRAZNIK</v>
      </c>
      <c r="AM30" s="111"/>
      <c r="AN30" s="41"/>
      <c r="AO30" s="41"/>
      <c r="AP30" s="41"/>
      <c r="AQ30" s="41"/>
      <c r="AR30" s="73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133">
        <f t="shared" si="2"/>
        <v>0</v>
      </c>
      <c r="BE30" s="133">
        <f t="shared" si="3"/>
        <v>0</v>
      </c>
      <c r="BF30" s="73">
        <f t="shared" si="7"/>
        <v>0</v>
      </c>
      <c r="BG30" s="41" t="e">
        <f t="shared" si="4"/>
        <v>#VALUE!</v>
      </c>
      <c r="BH30" s="41"/>
      <c r="BI30" s="41"/>
      <c r="BJ30" s="41"/>
      <c r="BK30" s="41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DZ30" s="159">
        <f>+E32</f>
        <v>0</v>
      </c>
      <c r="EA30" s="159">
        <f t="array" ref="EA30">IFERROR(IF(ROWS(EA$28:EA30)&gt;COUNTA($DZ$28:$DZ$45),"",INDEX($DZ$28:$DZ$45,SMALL(IF($DZ$28:$DZ$73&lt;&gt;"",ROW(DZ$28:DZ$45)-ROW($DZ$28)+1),ROWS(EA$28:EA30)))),"")</f>
        <v>0</v>
      </c>
      <c r="HK30" s="41" t="str">
        <f t="shared" si="8"/>
        <v/>
      </c>
      <c r="HL30" s="2" t="str">
        <f t="array" ref="HL30">IFERROR(IF(ROWS(HL$28:HL30)&gt;COUNTA($HK$28:$HK$54),"",INDEX($HK$28:$HK$54,SMALL(IF($HK$28:$HK$73&lt;&gt;"",ROW(HK$28:HK$54)-ROW($HK$28)+1),ROWS(HL$28:HL30)))),"")</f>
        <v/>
      </c>
    </row>
    <row r="31" spans="2:221" s="2" customFormat="1" ht="18" customHeight="1" x14ac:dyDescent="0.25">
      <c r="B31" s="15"/>
      <c r="C31" s="200"/>
      <c r="D31" s="161" t="str">
        <f>IF(E31&gt;0,D28+1,"")</f>
        <v/>
      </c>
      <c r="E31" s="402"/>
      <c r="F31" s="403"/>
      <c r="G31" s="403"/>
      <c r="H31" s="404"/>
      <c r="I31" s="392"/>
      <c r="J31" s="393"/>
      <c r="K31" s="393"/>
      <c r="L31" s="393"/>
      <c r="M31" s="393"/>
      <c r="N31" s="393"/>
      <c r="O31" s="393"/>
      <c r="P31" s="394"/>
      <c r="Q31" s="395"/>
      <c r="R31" s="396"/>
      <c r="S31" s="397"/>
      <c r="T31" s="141"/>
      <c r="U31" s="141"/>
      <c r="V31" s="398"/>
      <c r="W31" s="398"/>
      <c r="X31" s="398"/>
      <c r="Y31" s="399"/>
      <c r="Z31" s="399"/>
      <c r="AA31" s="399"/>
      <c r="AB31" s="399"/>
      <c r="AC31" s="399"/>
      <c r="AD31" s="399"/>
      <c r="AE31" s="187"/>
      <c r="AF31" s="15"/>
      <c r="AG31" s="47" t="str">
        <f t="shared" si="0"/>
        <v/>
      </c>
      <c r="AH31" s="41" t="str">
        <f t="shared" si="1"/>
        <v/>
      </c>
      <c r="AI31" s="41"/>
      <c r="AJ31" s="42" t="str">
        <f>IF(OR($Q$28:$Q$47="Letna urna postavka"),"Letna Bruto plača (BRUTO I)","ni letne")</f>
        <v>ni letne</v>
      </c>
      <c r="AK31" s="41" t="str">
        <f t="shared" si="6"/>
        <v/>
      </c>
      <c r="AL31" s="70" t="str">
        <f t="array" ref="AL31">IFERROR(IF(ROWS(AL$28:AL31)&gt;COUNTA($AK$28:$AK$54),"",INDEX($AK$28:$AK$54,SMALL(IF($AK$28:$AK$73&lt;&gt;"",ROW(AK$28:AK$54)-ROW($AK$28)+1),ROWS(AL$28:AL31)))),"")</f>
        <v>DRUGA REFUNDIRANA NADOMESTILA</v>
      </c>
      <c r="AM31" s="111"/>
      <c r="AN31" s="41"/>
      <c r="AO31" s="41"/>
      <c r="AP31" s="62"/>
      <c r="AQ31" s="41"/>
      <c r="AR31" s="73"/>
      <c r="AS31" s="62"/>
      <c r="AT31" s="41"/>
      <c r="AU31" s="41"/>
      <c r="AV31" s="41"/>
      <c r="AW31" s="41"/>
      <c r="AX31" s="41"/>
      <c r="AY31" s="41" t="s">
        <v>26</v>
      </c>
      <c r="AZ31" s="47">
        <f>SUMIF(I28:I47,"Delno zaposlen z variabilnim %",V28:V47)</f>
        <v>0</v>
      </c>
      <c r="BA31" s="41"/>
      <c r="BB31" s="41"/>
      <c r="BC31" s="41"/>
      <c r="BD31" s="133">
        <f t="shared" si="2"/>
        <v>0</v>
      </c>
      <c r="BE31" s="133">
        <f t="shared" si="3"/>
        <v>0</v>
      </c>
      <c r="BF31" s="73">
        <f>IFERROR($BF$27*BE31,0)</f>
        <v>0</v>
      </c>
      <c r="BG31" s="41" t="e">
        <f t="shared" si="4"/>
        <v>#VALUE!</v>
      </c>
      <c r="BH31" s="41"/>
      <c r="BI31" s="41"/>
      <c r="BJ31" s="41"/>
      <c r="BK31" s="41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DZ31" s="159">
        <f t="shared" ref="DZ31:DZ45" si="9">+E33</f>
        <v>0</v>
      </c>
      <c r="EA31" s="159">
        <f t="array" ref="EA31">IFERROR(IF(ROWS(EA$28:EA31)&gt;COUNTA($DZ$28:$DZ$45),"",INDEX($DZ$28:$DZ$45,SMALL(IF($DZ$28:$DZ$73&lt;&gt;"",ROW(DZ$28:DZ$45)-ROW($DZ$28)+1),ROWS(EA$28:EA31)))),"")</f>
        <v>0</v>
      </c>
      <c r="HK31" s="41" t="str">
        <f t="shared" si="8"/>
        <v/>
      </c>
      <c r="HL31" s="2" t="str">
        <f t="array" ref="HL31">IFERROR(IF(ROWS(HL$28:HL31)&gt;COUNTA($HK$28:$HK$54),"",INDEX($HK$28:$HK$54,SMALL(IF($HK$28:$HK$73&lt;&gt;"",ROW(HK$28:HK$54)-ROW($HK$28)+1),ROWS(HL$28:HL31)))),"")</f>
        <v/>
      </c>
    </row>
    <row r="32" spans="2:221" s="2" customFormat="1" ht="18" customHeight="1" x14ac:dyDescent="0.25">
      <c r="B32" s="15"/>
      <c r="C32" s="200"/>
      <c r="D32" s="160" t="str">
        <f t="shared" ref="D32:D47" si="10">IF(E32&gt;0,D31+1,"")</f>
        <v/>
      </c>
      <c r="E32" s="402"/>
      <c r="F32" s="403"/>
      <c r="G32" s="403"/>
      <c r="H32" s="404"/>
      <c r="I32" s="392"/>
      <c r="J32" s="393"/>
      <c r="K32" s="393"/>
      <c r="L32" s="393"/>
      <c r="M32" s="393"/>
      <c r="N32" s="393"/>
      <c r="O32" s="393"/>
      <c r="P32" s="394"/>
      <c r="Q32" s="395"/>
      <c r="R32" s="396"/>
      <c r="S32" s="397"/>
      <c r="T32" s="141"/>
      <c r="U32" s="141"/>
      <c r="V32" s="398"/>
      <c r="W32" s="400"/>
      <c r="X32" s="400"/>
      <c r="Y32" s="399"/>
      <c r="Z32" s="399"/>
      <c r="AA32" s="399"/>
      <c r="AB32" s="399"/>
      <c r="AC32" s="399"/>
      <c r="AD32" s="399"/>
      <c r="AE32" s="187"/>
      <c r="AF32" s="15"/>
      <c r="AG32" s="47" t="str">
        <f t="shared" si="0"/>
        <v/>
      </c>
      <c r="AH32" s="41" t="str">
        <f t="shared" si="1"/>
        <v/>
      </c>
      <c r="AI32" s="41"/>
      <c r="AJ32" s="42" t="str">
        <f>IF(OR($Q$28:$Q$47="Letna urna postavka"),"Letna Bruto plača (BRUTO I)","ni letne")</f>
        <v>ni letne</v>
      </c>
      <c r="AK32" s="41" t="str">
        <f t="shared" si="6"/>
        <v/>
      </c>
      <c r="AL32" s="70" t="str">
        <f t="array" ref="AL32">IFERROR(IF(ROWS(AL$28:AL32)&gt;COUNTA($AK$28:$AK$54),"",INDEX($AK$28:$AK$54,SMALL(IF($AK$28:$AK$73&lt;&gt;"",ROW(AK$28:AK$54)-ROW($AK$28)+1),ROWS(AL$28:AL32)))),"")</f>
        <v/>
      </c>
      <c r="AM32" s="111"/>
      <c r="AN32" s="41"/>
      <c r="AO32" s="41"/>
      <c r="AP32" s="62"/>
      <c r="AQ32" s="41"/>
      <c r="AR32" s="73"/>
      <c r="AS32" s="62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133">
        <f t="shared" si="2"/>
        <v>0</v>
      </c>
      <c r="BE32" s="133">
        <f t="shared" si="3"/>
        <v>0</v>
      </c>
      <c r="BF32" s="73">
        <f t="shared" si="7"/>
        <v>0</v>
      </c>
      <c r="BG32" s="41" t="e">
        <f t="shared" si="4"/>
        <v>#VALUE!</v>
      </c>
      <c r="BH32" s="41"/>
      <c r="BI32" s="41"/>
      <c r="BJ32" s="41"/>
      <c r="BK32" s="41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DZ32" s="159">
        <f t="shared" si="9"/>
        <v>0</v>
      </c>
      <c r="EA32" s="159">
        <f t="array" ref="EA32">IFERROR(IF(ROWS(EA$28:EA32)&gt;COUNTA($DZ$28:$DZ$45),"",INDEX($DZ$28:$DZ$45,SMALL(IF($DZ$28:$DZ$73&lt;&gt;"",ROW(DZ$28:DZ$45)-ROW($DZ$28)+1),ROWS(EA$28:EA32)))),"")</f>
        <v>0</v>
      </c>
      <c r="HK32" s="41" t="str">
        <f t="shared" si="8"/>
        <v/>
      </c>
      <c r="HL32" s="2" t="str">
        <f t="array" ref="HL32">IFERROR(IF(ROWS(HL$28:HL32)&gt;COUNTA($HK$28:$HK$54),"",INDEX($HK$28:$HK$54,SMALL(IF($HK$28:$HK$73&lt;&gt;"",ROW(HK$28:HK$54)-ROW($HK$28)+1),ROWS(HL$28:HL32)))),"")</f>
        <v/>
      </c>
    </row>
    <row r="33" spans="2:220" s="2" customFormat="1" ht="18" customHeight="1" x14ac:dyDescent="0.25">
      <c r="B33" s="15"/>
      <c r="C33" s="200"/>
      <c r="D33" s="160" t="str">
        <f t="shared" si="10"/>
        <v/>
      </c>
      <c r="E33" s="402"/>
      <c r="F33" s="403"/>
      <c r="G33" s="403"/>
      <c r="H33" s="404"/>
      <c r="I33" s="392"/>
      <c r="J33" s="393"/>
      <c r="K33" s="393"/>
      <c r="L33" s="393"/>
      <c r="M33" s="393"/>
      <c r="N33" s="393"/>
      <c r="O33" s="393"/>
      <c r="P33" s="394"/>
      <c r="Q33" s="395"/>
      <c r="R33" s="396"/>
      <c r="S33" s="397"/>
      <c r="T33" s="141"/>
      <c r="U33" s="141"/>
      <c r="V33" s="398"/>
      <c r="W33" s="398"/>
      <c r="X33" s="398"/>
      <c r="Y33" s="399"/>
      <c r="Z33" s="399"/>
      <c r="AA33" s="399"/>
      <c r="AB33" s="399"/>
      <c r="AC33" s="399"/>
      <c r="AD33" s="399"/>
      <c r="AE33" s="187"/>
      <c r="AF33" s="15"/>
      <c r="AG33" s="47" t="str">
        <f t="shared" si="0"/>
        <v/>
      </c>
      <c r="AH33" s="41" t="str">
        <f t="shared" si="1"/>
        <v/>
      </c>
      <c r="AI33" s="42"/>
      <c r="AJ33" s="43"/>
      <c r="AK33" s="41" t="str">
        <f t="shared" si="6"/>
        <v/>
      </c>
      <c r="AL33" s="70" t="str">
        <f t="array" ref="AL33">IFERROR(IF(ROWS(AL$28:AL33)&gt;COUNTA($AK$28:$AK$54),"",INDEX($AK$28:$AK$54,SMALL(IF($AK$28:$AK$73&lt;&gt;"",ROW(AK$28:AK$54)-ROW($AK$28)+1),ROWS(AL$28:AL33)))),"")</f>
        <v/>
      </c>
      <c r="AM33" s="111"/>
      <c r="AN33" s="41"/>
      <c r="AO33" s="41"/>
      <c r="AP33" s="62"/>
      <c r="AQ33" s="41"/>
      <c r="AR33" s="73"/>
      <c r="AS33" s="62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133">
        <f t="shared" si="2"/>
        <v>0</v>
      </c>
      <c r="BE33" s="133">
        <f t="shared" si="3"/>
        <v>0</v>
      </c>
      <c r="BF33" s="73">
        <f t="shared" si="7"/>
        <v>0</v>
      </c>
      <c r="BG33" s="41" t="e">
        <f t="shared" si="4"/>
        <v>#VALUE!</v>
      </c>
      <c r="BH33" s="41"/>
      <c r="BI33" s="41"/>
      <c r="BJ33" s="41"/>
      <c r="BK33" s="41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DZ33" s="159">
        <f t="shared" si="9"/>
        <v>0</v>
      </c>
      <c r="EA33" s="159">
        <f t="array" ref="EA33">IFERROR(IF(ROWS(EA$28:EA33)&gt;COUNTA($DZ$28:$DZ$45),"",INDEX($DZ$28:$DZ$45,SMALL(IF($DZ$28:$DZ$73&lt;&gt;"",ROW(DZ$28:DZ$45)-ROW($DZ$28)+1),ROWS(EA$28:EA33)))),"")</f>
        <v>0</v>
      </c>
      <c r="HK33" s="41" t="str">
        <f t="shared" si="8"/>
        <v/>
      </c>
      <c r="HL33" s="2" t="str">
        <f t="array" ref="HL33">IFERROR(IF(ROWS(HL$28:HL33)&gt;COUNTA($HK$28:$HK$54),"",INDEX($HK$28:$HK$54,SMALL(IF($HK$28:$HK$73&lt;&gt;"",ROW(HK$28:HK$54)-ROW($HK$28)+1),ROWS(HL$28:HL33)))),"")</f>
        <v/>
      </c>
    </row>
    <row r="34" spans="2:220" s="2" customFormat="1" ht="18" customHeight="1" x14ac:dyDescent="0.25">
      <c r="B34" s="15"/>
      <c r="C34" s="200"/>
      <c r="D34" s="160" t="str">
        <f t="shared" si="10"/>
        <v/>
      </c>
      <c r="E34" s="402"/>
      <c r="F34" s="403"/>
      <c r="G34" s="403"/>
      <c r="H34" s="404"/>
      <c r="I34" s="392"/>
      <c r="J34" s="393"/>
      <c r="K34" s="393"/>
      <c r="L34" s="393"/>
      <c r="M34" s="393"/>
      <c r="N34" s="393"/>
      <c r="O34" s="393"/>
      <c r="P34" s="394"/>
      <c r="Q34" s="395"/>
      <c r="R34" s="396"/>
      <c r="S34" s="397"/>
      <c r="T34" s="141"/>
      <c r="U34" s="141"/>
      <c r="V34" s="398"/>
      <c r="W34" s="398"/>
      <c r="X34" s="398"/>
      <c r="Y34" s="399"/>
      <c r="Z34" s="399"/>
      <c r="AA34" s="399"/>
      <c r="AB34" s="399"/>
      <c r="AC34" s="399"/>
      <c r="AD34" s="399"/>
      <c r="AE34" s="187"/>
      <c r="AF34" s="15"/>
      <c r="AG34" s="47" t="str">
        <f t="shared" si="0"/>
        <v/>
      </c>
      <c r="AH34" s="41" t="str">
        <f t="shared" si="1"/>
        <v/>
      </c>
      <c r="AI34" s="42"/>
      <c r="AJ34" s="43"/>
      <c r="AK34" s="41" t="str">
        <f t="shared" si="6"/>
        <v/>
      </c>
      <c r="AL34" s="70" t="str">
        <f t="array" ref="AL34">IFERROR(IF(ROWS(AL$28:AL34)&gt;COUNTA($AK$28:$AK$54),"",INDEX($AK$28:$AK$54,SMALL(IF($AK$28:$AK$73&lt;&gt;"",ROW(AK$28:AK$54)-ROW($AK$28)+1),ROWS(AL$28:AL34)))),"")</f>
        <v/>
      </c>
      <c r="AM34" s="111"/>
      <c r="AN34" s="41"/>
      <c r="AO34" s="41"/>
      <c r="AP34" s="62"/>
      <c r="AQ34" s="41"/>
      <c r="AR34" s="73"/>
      <c r="AS34" s="62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133">
        <f t="shared" si="2"/>
        <v>0</v>
      </c>
      <c r="BE34" s="133">
        <f t="shared" si="3"/>
        <v>0</v>
      </c>
      <c r="BF34" s="73">
        <f t="shared" si="7"/>
        <v>0</v>
      </c>
      <c r="BG34" s="41" t="e">
        <f t="shared" si="4"/>
        <v>#VALUE!</v>
      </c>
      <c r="BH34" s="41"/>
      <c r="BI34" s="41"/>
      <c r="BJ34" s="41"/>
      <c r="BK34" s="41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DZ34" s="159">
        <f t="shared" si="9"/>
        <v>0</v>
      </c>
      <c r="EA34" s="159">
        <f t="array" ref="EA34">IFERROR(IF(ROWS(EA$28:EA34)&gt;COUNTA($DZ$28:$DZ$45),"",INDEX($DZ$28:$DZ$45,SMALL(IF($DZ$28:$DZ$73&lt;&gt;"",ROW(DZ$28:DZ$45)-ROW($DZ$28)+1),ROWS(EA$28:EA34)))),"")</f>
        <v>0</v>
      </c>
      <c r="HK34" s="41" t="str">
        <f t="shared" si="8"/>
        <v/>
      </c>
      <c r="HL34" s="2" t="str">
        <f t="array" ref="HL34">IFERROR(IF(ROWS(HL$28:HL34)&gt;COUNTA($HK$28:$HK$54),"",INDEX($HK$28:$HK$54,SMALL(IF($HK$28:$HK$73&lt;&gt;"",ROW(HK$28:HK$54)-ROW($HK$28)+1),ROWS(HL$28:HL34)))),"")</f>
        <v/>
      </c>
    </row>
    <row r="35" spans="2:220" s="2" customFormat="1" ht="18" customHeight="1" x14ac:dyDescent="0.25">
      <c r="B35" s="15"/>
      <c r="C35" s="200"/>
      <c r="D35" s="160" t="str">
        <f t="shared" si="10"/>
        <v/>
      </c>
      <c r="E35" s="402"/>
      <c r="F35" s="403"/>
      <c r="G35" s="403"/>
      <c r="H35" s="404"/>
      <c r="I35" s="392"/>
      <c r="J35" s="393"/>
      <c r="K35" s="393"/>
      <c r="L35" s="393"/>
      <c r="M35" s="393"/>
      <c r="N35" s="393"/>
      <c r="O35" s="393"/>
      <c r="P35" s="394"/>
      <c r="Q35" s="395"/>
      <c r="R35" s="396"/>
      <c r="S35" s="397"/>
      <c r="T35" s="141"/>
      <c r="U35" s="141"/>
      <c r="V35" s="398"/>
      <c r="W35" s="398"/>
      <c r="X35" s="398"/>
      <c r="Y35" s="399"/>
      <c r="Z35" s="399"/>
      <c r="AA35" s="399"/>
      <c r="AB35" s="399"/>
      <c r="AC35" s="399"/>
      <c r="AD35" s="399"/>
      <c r="AE35" s="187"/>
      <c r="AF35" s="15"/>
      <c r="AG35" s="47" t="str">
        <f t="shared" si="0"/>
        <v/>
      </c>
      <c r="AH35" s="41" t="str">
        <f t="shared" si="1"/>
        <v/>
      </c>
      <c r="AI35" s="42"/>
      <c r="AJ35" s="43"/>
      <c r="AK35" s="41" t="str">
        <f t="shared" si="6"/>
        <v/>
      </c>
      <c r="AL35" s="70" t="str">
        <f t="array" ref="AL35">IFERROR(IF(ROWS(AL$28:AL35)&gt;COUNTA($AK$28:$AK$54),"",INDEX($AK$28:$AK$54,SMALL(IF($AK$28:$AK$73&lt;&gt;"",ROW(AK$28:AK$54)-ROW($AK$28)+1),ROWS(AL$28:AL35)))),"")</f>
        <v/>
      </c>
      <c r="AM35" s="111"/>
      <c r="AN35" s="41"/>
      <c r="AO35" s="41"/>
      <c r="AP35" s="62"/>
      <c r="AQ35" s="41"/>
      <c r="AR35" s="73"/>
      <c r="AS35" s="62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133">
        <f t="shared" si="2"/>
        <v>0</v>
      </c>
      <c r="BE35" s="133">
        <f t="shared" si="3"/>
        <v>0</v>
      </c>
      <c r="BF35" s="73">
        <f t="shared" si="7"/>
        <v>0</v>
      </c>
      <c r="BG35" s="41" t="e">
        <f t="shared" si="4"/>
        <v>#VALUE!</v>
      </c>
      <c r="BH35" s="41"/>
      <c r="BI35" s="41"/>
      <c r="BJ35" s="41"/>
      <c r="BK35" s="41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DZ35" s="159">
        <f t="shared" si="9"/>
        <v>0</v>
      </c>
      <c r="EA35" s="159">
        <f t="array" ref="EA35">IFERROR(IF(ROWS(EA$28:EA35)&gt;COUNTA($DZ$28:$DZ$45),"",INDEX($DZ$28:$DZ$45,SMALL(IF($DZ$28:$DZ$73&lt;&gt;"",ROW(DZ$28:DZ$45)-ROW($DZ$28)+1),ROWS(EA$28:EA35)))),"")</f>
        <v>0</v>
      </c>
      <c r="HK35" s="41" t="str">
        <f t="shared" si="8"/>
        <v/>
      </c>
      <c r="HL35" s="2" t="str">
        <f t="array" ref="HL35">IFERROR(IF(ROWS(HL$28:HL35)&gt;COUNTA($HK$28:$HK$54),"",INDEX($HK$28:$HK$54,SMALL(IF($HK$28:$HK$73&lt;&gt;"",ROW(HK$28:HK$54)-ROW($HK$28)+1),ROWS(HL$28:HL35)))),"")</f>
        <v/>
      </c>
    </row>
    <row r="36" spans="2:220" s="2" customFormat="1" ht="18" customHeight="1" x14ac:dyDescent="0.25">
      <c r="B36" s="15"/>
      <c r="C36" s="200"/>
      <c r="D36" s="160" t="str">
        <f t="shared" si="10"/>
        <v/>
      </c>
      <c r="E36" s="402"/>
      <c r="F36" s="403"/>
      <c r="G36" s="403"/>
      <c r="H36" s="404"/>
      <c r="I36" s="392"/>
      <c r="J36" s="393"/>
      <c r="K36" s="393"/>
      <c r="L36" s="393"/>
      <c r="M36" s="393"/>
      <c r="N36" s="393"/>
      <c r="O36" s="393"/>
      <c r="P36" s="394"/>
      <c r="Q36" s="395"/>
      <c r="R36" s="396"/>
      <c r="S36" s="397"/>
      <c r="T36" s="141"/>
      <c r="U36" s="141"/>
      <c r="V36" s="398"/>
      <c r="W36" s="400"/>
      <c r="X36" s="400"/>
      <c r="Y36" s="399"/>
      <c r="Z36" s="399"/>
      <c r="AA36" s="399"/>
      <c r="AB36" s="399"/>
      <c r="AC36" s="399"/>
      <c r="AD36" s="399"/>
      <c r="AE36" s="187"/>
      <c r="AF36" s="15"/>
      <c r="AG36" s="47" t="str">
        <f t="shared" si="0"/>
        <v/>
      </c>
      <c r="AH36" s="41" t="str">
        <f t="shared" si="1"/>
        <v/>
      </c>
      <c r="AI36" s="42"/>
      <c r="AJ36" s="43"/>
      <c r="AK36" s="41" t="str">
        <f t="shared" si="6"/>
        <v/>
      </c>
      <c r="AL36" s="70" t="str">
        <f t="array" ref="AL36">IFERROR(IF(ROWS(AL$28:AL36)&gt;COUNTA($AK$28:$AK$54),"",INDEX($AK$28:$AK$54,SMALL(IF($AK$28:$AK$73&lt;&gt;"",ROW(AK$28:AK$54)-ROW($AK$28)+1),ROWS(AL$28:AL36)))),"")</f>
        <v/>
      </c>
      <c r="AM36" s="111"/>
      <c r="AN36" s="41"/>
      <c r="AO36" s="41"/>
      <c r="AP36" s="62"/>
      <c r="AQ36" s="41"/>
      <c r="AR36" s="73"/>
      <c r="AS36" s="62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133">
        <f t="shared" si="2"/>
        <v>0</v>
      </c>
      <c r="BE36" s="133">
        <f t="shared" si="3"/>
        <v>0</v>
      </c>
      <c r="BF36" s="73">
        <f t="shared" si="7"/>
        <v>0</v>
      </c>
      <c r="BG36" s="41" t="e">
        <f t="shared" si="4"/>
        <v>#VALUE!</v>
      </c>
      <c r="BH36" s="41"/>
      <c r="BI36" s="41"/>
      <c r="BJ36" s="41"/>
      <c r="BK36" s="41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DZ36" s="159">
        <f t="shared" si="9"/>
        <v>0</v>
      </c>
      <c r="EA36" s="159">
        <f t="array" ref="EA36">IFERROR(IF(ROWS(EA$28:EA36)&gt;COUNTA($DZ$28:$DZ$45),"",INDEX($DZ$28:$DZ$45,SMALL(IF($DZ$28:$DZ$73&lt;&gt;"",ROW(DZ$28:DZ$45)-ROW($DZ$28)+1),ROWS(EA$28:EA36)))),"")</f>
        <v>0</v>
      </c>
      <c r="HK36" s="41" t="str">
        <f t="shared" si="8"/>
        <v/>
      </c>
      <c r="HL36" s="2" t="str">
        <f t="array" ref="HL36">IFERROR(IF(ROWS(HL$28:HL36)&gt;COUNTA($HK$28:$HK$54),"",INDEX($HK$28:$HK$54,SMALL(IF($HK$28:$HK$73&lt;&gt;"",ROW(HK$28:HK$54)-ROW($HK$28)+1),ROWS(HL$28:HL36)))),"")</f>
        <v/>
      </c>
    </row>
    <row r="37" spans="2:220" s="2" customFormat="1" ht="18" customHeight="1" x14ac:dyDescent="0.25">
      <c r="B37" s="15"/>
      <c r="C37" s="200"/>
      <c r="D37" s="160" t="str">
        <f t="shared" si="10"/>
        <v/>
      </c>
      <c r="E37" s="402"/>
      <c r="F37" s="403"/>
      <c r="G37" s="403"/>
      <c r="H37" s="404"/>
      <c r="I37" s="392"/>
      <c r="J37" s="393"/>
      <c r="K37" s="393"/>
      <c r="L37" s="393"/>
      <c r="M37" s="393"/>
      <c r="N37" s="393"/>
      <c r="O37" s="393"/>
      <c r="P37" s="394"/>
      <c r="Q37" s="395"/>
      <c r="R37" s="396"/>
      <c r="S37" s="397"/>
      <c r="T37" s="141"/>
      <c r="U37" s="141"/>
      <c r="V37" s="398"/>
      <c r="W37" s="398"/>
      <c r="X37" s="398"/>
      <c r="Y37" s="399"/>
      <c r="Z37" s="399"/>
      <c r="AA37" s="399"/>
      <c r="AB37" s="399"/>
      <c r="AC37" s="399"/>
      <c r="AD37" s="399"/>
      <c r="AE37" s="187"/>
      <c r="AF37" s="15"/>
      <c r="AG37" s="47" t="str">
        <f t="shared" si="0"/>
        <v/>
      </c>
      <c r="AH37" s="41" t="str">
        <f t="shared" si="1"/>
        <v/>
      </c>
      <c r="AI37" s="42"/>
      <c r="AJ37" s="43"/>
      <c r="AK37" s="41" t="str">
        <f t="shared" si="6"/>
        <v/>
      </c>
      <c r="AL37" s="70" t="str">
        <f t="array" ref="AL37">IFERROR(IF(ROWS(AL$28:AL37)&gt;COUNTA($AK$28:$AK$54),"",INDEX($AK$28:$AK$54,SMALL(IF($AK$28:$AK$73&lt;&gt;"",ROW(AK$28:AK$54)-ROW($AK$28)+1),ROWS(AL$28:AL37)))),"")</f>
        <v/>
      </c>
      <c r="AM37" s="111"/>
      <c r="AN37" s="41"/>
      <c r="AO37" s="41"/>
      <c r="AP37" s="62"/>
      <c r="AQ37" s="41"/>
      <c r="AR37" s="73"/>
      <c r="AS37" s="62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133">
        <f t="shared" si="2"/>
        <v>0</v>
      </c>
      <c r="BE37" s="133">
        <f t="shared" si="3"/>
        <v>0</v>
      </c>
      <c r="BF37" s="73">
        <f t="shared" si="7"/>
        <v>0</v>
      </c>
      <c r="BG37" s="41" t="e">
        <f t="shared" si="4"/>
        <v>#VALUE!</v>
      </c>
      <c r="BH37" s="41"/>
      <c r="BI37" s="41"/>
      <c r="BJ37" s="41"/>
      <c r="BK37" s="41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DZ37" s="159">
        <f t="shared" si="9"/>
        <v>0</v>
      </c>
      <c r="EA37" s="159">
        <f t="array" ref="EA37">IFERROR(IF(ROWS(EA$28:EA37)&gt;COUNTA($DZ$28:$DZ$45),"",INDEX($DZ$28:$DZ$45,SMALL(IF($DZ$28:$DZ$73&lt;&gt;"",ROW(DZ$28:DZ$45)-ROW($DZ$28)+1),ROWS(EA$28:EA37)))),"")</f>
        <v>0</v>
      </c>
      <c r="HK37" s="41" t="str">
        <f t="shared" si="8"/>
        <v/>
      </c>
      <c r="HL37" s="2" t="str">
        <f t="array" ref="HL37">IFERROR(IF(ROWS(HL$28:HL37)&gt;COUNTA($HK$28:$HK$54),"",INDEX($HK$28:$HK$54,SMALL(IF($HK$28:$HK$73&lt;&gt;"",ROW(HK$28:HK$54)-ROW($HK$28)+1),ROWS(HL$28:HL37)))),"")</f>
        <v/>
      </c>
    </row>
    <row r="38" spans="2:220" s="2" customFormat="1" ht="18" customHeight="1" x14ac:dyDescent="0.25">
      <c r="B38" s="15"/>
      <c r="C38" s="200"/>
      <c r="D38" s="160" t="str">
        <f t="shared" si="10"/>
        <v/>
      </c>
      <c r="E38" s="402"/>
      <c r="F38" s="403"/>
      <c r="G38" s="403"/>
      <c r="H38" s="404"/>
      <c r="I38" s="392"/>
      <c r="J38" s="393"/>
      <c r="K38" s="393"/>
      <c r="L38" s="393"/>
      <c r="M38" s="393"/>
      <c r="N38" s="393"/>
      <c r="O38" s="393"/>
      <c r="P38" s="394"/>
      <c r="Q38" s="395"/>
      <c r="R38" s="396"/>
      <c r="S38" s="397"/>
      <c r="T38" s="141"/>
      <c r="U38" s="141"/>
      <c r="V38" s="398"/>
      <c r="W38" s="398"/>
      <c r="X38" s="398"/>
      <c r="Y38" s="399"/>
      <c r="Z38" s="399"/>
      <c r="AA38" s="399"/>
      <c r="AB38" s="399"/>
      <c r="AC38" s="399"/>
      <c r="AD38" s="399"/>
      <c r="AE38" s="187"/>
      <c r="AF38" s="15"/>
      <c r="AG38" s="47" t="str">
        <f t="shared" si="0"/>
        <v/>
      </c>
      <c r="AH38" s="41" t="str">
        <f t="shared" si="1"/>
        <v/>
      </c>
      <c r="AI38" s="42"/>
      <c r="AJ38" s="43"/>
      <c r="AK38" s="41" t="str">
        <f t="shared" si="6"/>
        <v/>
      </c>
      <c r="AL38" s="70" t="str">
        <f t="array" ref="AL38">IFERROR(IF(ROWS(AL$28:AL38)&gt;COUNTA($AK$28:$AK$54),"",INDEX($AK$28:$AK$54,SMALL(IF($AK$28:$AK$73&lt;&gt;"",ROW(AK$28:AK$54)-ROW($AK$28)+1),ROWS(AL$28:AL38)))),"")</f>
        <v/>
      </c>
      <c r="AM38" s="111"/>
      <c r="AN38" s="41"/>
      <c r="AO38" s="41"/>
      <c r="AP38" s="62"/>
      <c r="AQ38" s="41"/>
      <c r="AR38" s="73"/>
      <c r="AS38" s="62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133">
        <f t="shared" si="2"/>
        <v>0</v>
      </c>
      <c r="BE38" s="133">
        <f t="shared" si="3"/>
        <v>0</v>
      </c>
      <c r="BF38" s="73">
        <f t="shared" si="7"/>
        <v>0</v>
      </c>
      <c r="BG38" s="41" t="e">
        <f t="shared" si="4"/>
        <v>#VALUE!</v>
      </c>
      <c r="BH38" s="41"/>
      <c r="BI38" s="41"/>
      <c r="BJ38" s="41"/>
      <c r="BK38" s="41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DZ38" s="159">
        <f t="shared" si="9"/>
        <v>0</v>
      </c>
      <c r="EA38" s="159">
        <f t="array" ref="EA38">IFERROR(IF(ROWS(EA$28:EA38)&gt;COUNTA($DZ$28:$DZ$45),"",INDEX($DZ$28:$DZ$45,SMALL(IF($DZ$28:$DZ$73&lt;&gt;"",ROW(DZ$28:DZ$45)-ROW($DZ$28)+1),ROWS(EA$28:EA38)))),"")</f>
        <v>0</v>
      </c>
      <c r="HK38" s="41" t="str">
        <f t="shared" si="8"/>
        <v/>
      </c>
      <c r="HL38" s="2" t="str">
        <f t="array" ref="HL38">IFERROR(IF(ROWS(HL$28:HL38)&gt;COUNTA($HK$28:$HK$54),"",INDEX($HK$28:$HK$54,SMALL(IF($HK$28:$HK$73&lt;&gt;"",ROW(HK$28:HK$54)-ROW($HK$28)+1),ROWS(HL$28:HL38)))),"")</f>
        <v/>
      </c>
    </row>
    <row r="39" spans="2:220" s="2" customFormat="1" ht="18" customHeight="1" x14ac:dyDescent="0.25">
      <c r="B39" s="15"/>
      <c r="C39" s="200"/>
      <c r="D39" s="160" t="str">
        <f t="shared" si="10"/>
        <v/>
      </c>
      <c r="E39" s="402"/>
      <c r="F39" s="403"/>
      <c r="G39" s="403"/>
      <c r="H39" s="404"/>
      <c r="I39" s="392"/>
      <c r="J39" s="393"/>
      <c r="K39" s="393"/>
      <c r="L39" s="393"/>
      <c r="M39" s="393"/>
      <c r="N39" s="393"/>
      <c r="O39" s="393"/>
      <c r="P39" s="394"/>
      <c r="Q39" s="395"/>
      <c r="R39" s="396"/>
      <c r="S39" s="397"/>
      <c r="T39" s="141"/>
      <c r="U39" s="141"/>
      <c r="V39" s="398"/>
      <c r="W39" s="398"/>
      <c r="X39" s="398"/>
      <c r="Y39" s="399"/>
      <c r="Z39" s="399"/>
      <c r="AA39" s="399"/>
      <c r="AB39" s="399"/>
      <c r="AC39" s="399"/>
      <c r="AD39" s="399"/>
      <c r="AE39" s="187"/>
      <c r="AF39" s="15"/>
      <c r="AG39" s="47" t="str">
        <f t="shared" si="0"/>
        <v/>
      </c>
      <c r="AH39" s="41" t="str">
        <f t="shared" si="1"/>
        <v/>
      </c>
      <c r="AI39" s="42"/>
      <c r="AJ39" s="43"/>
      <c r="AK39" s="41" t="str">
        <f t="shared" si="6"/>
        <v/>
      </c>
      <c r="AL39" s="70" t="str">
        <f t="array" ref="AL39">IFERROR(IF(ROWS(AL$28:AL39)&gt;COUNTA($AK$28:$AK$54),"",INDEX($AK$28:$AK$54,SMALL(IF($AK$28:$AK$73&lt;&gt;"",ROW(AK$28:AK$54)-ROW($AK$28)+1),ROWS(AL$28:AL39)))),"")</f>
        <v/>
      </c>
      <c r="AM39" s="111"/>
      <c r="AN39" s="41"/>
      <c r="AO39" s="41"/>
      <c r="AP39" s="62"/>
      <c r="AQ39" s="41"/>
      <c r="AR39" s="73"/>
      <c r="AS39" s="62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133">
        <f t="shared" si="2"/>
        <v>0</v>
      </c>
      <c r="BE39" s="133">
        <f t="shared" si="3"/>
        <v>0</v>
      </c>
      <c r="BF39" s="73">
        <f>+$BF$27*BE39</f>
        <v>0</v>
      </c>
      <c r="BG39" s="41" t="e">
        <f t="shared" si="4"/>
        <v>#VALUE!</v>
      </c>
      <c r="BH39" s="41"/>
      <c r="BI39" s="41"/>
      <c r="BJ39" s="41"/>
      <c r="BK39" s="41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DZ39" s="159">
        <f t="shared" si="9"/>
        <v>0</v>
      </c>
      <c r="EA39" s="159">
        <f t="array" ref="EA39">IFERROR(IF(ROWS(EA$28:EA39)&gt;COUNTA($DZ$28:$DZ$45),"",INDEX($DZ$28:$DZ$45,SMALL(IF($DZ$28:$DZ$73&lt;&gt;"",ROW(DZ$28:DZ$45)-ROW($DZ$28)+1),ROWS(EA$28:EA39)))),"")</f>
        <v>0</v>
      </c>
      <c r="HK39" s="41" t="str">
        <f t="shared" si="8"/>
        <v/>
      </c>
      <c r="HL39" s="2" t="str">
        <f t="array" ref="HL39">IFERROR(IF(ROWS(HL$28:HL39)&gt;COUNTA($HK$28:$HK$54),"",INDEX($HK$28:$HK$54,SMALL(IF($HK$28:$HK$73&lt;&gt;"",ROW(HK$28:HK$54)-ROW($HK$28)+1),ROWS(HL$28:HL39)))),"")</f>
        <v/>
      </c>
    </row>
    <row r="40" spans="2:220" s="2" customFormat="1" ht="18" customHeight="1" x14ac:dyDescent="0.25">
      <c r="B40" s="15"/>
      <c r="C40" s="200"/>
      <c r="D40" s="160" t="str">
        <f t="shared" si="10"/>
        <v/>
      </c>
      <c r="E40" s="402"/>
      <c r="F40" s="403"/>
      <c r="G40" s="403"/>
      <c r="H40" s="404"/>
      <c r="I40" s="392"/>
      <c r="J40" s="393"/>
      <c r="K40" s="393"/>
      <c r="L40" s="393"/>
      <c r="M40" s="393"/>
      <c r="N40" s="393"/>
      <c r="O40" s="393"/>
      <c r="P40" s="394"/>
      <c r="Q40" s="395"/>
      <c r="R40" s="396"/>
      <c r="S40" s="397"/>
      <c r="T40" s="141"/>
      <c r="U40" s="141"/>
      <c r="V40" s="398"/>
      <c r="W40" s="400"/>
      <c r="X40" s="400"/>
      <c r="Y40" s="399"/>
      <c r="Z40" s="399"/>
      <c r="AA40" s="399"/>
      <c r="AB40" s="399"/>
      <c r="AC40" s="399"/>
      <c r="AD40" s="399"/>
      <c r="AE40" s="187"/>
      <c r="AF40" s="15"/>
      <c r="AG40" s="47" t="str">
        <f t="shared" si="0"/>
        <v/>
      </c>
      <c r="AH40" s="41" t="str">
        <f t="shared" si="1"/>
        <v/>
      </c>
      <c r="AI40" s="42"/>
      <c r="AJ40" s="43"/>
      <c r="AK40" s="41" t="str">
        <f t="shared" si="6"/>
        <v/>
      </c>
      <c r="AL40" s="70" t="str">
        <f t="array" ref="AL40">IFERROR(IF(ROWS(AL$28:AL40)&gt;COUNTA($AK$28:$AK$54),"",INDEX($AK$28:$AK$54,SMALL(IF($AK$28:$AK$73&lt;&gt;"",ROW(AK$28:AK$54)-ROW($AK$28)+1),ROWS(AL$28:AL40)))),"")</f>
        <v/>
      </c>
      <c r="AM40" s="111"/>
      <c r="AN40" s="41"/>
      <c r="AO40" s="41"/>
      <c r="AP40" s="62"/>
      <c r="AQ40" s="41"/>
      <c r="AR40" s="73"/>
      <c r="AS40" s="62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133">
        <f t="shared" si="2"/>
        <v>0</v>
      </c>
      <c r="BE40" s="133">
        <f t="shared" si="3"/>
        <v>0</v>
      </c>
      <c r="BF40" s="73">
        <f t="shared" si="7"/>
        <v>0</v>
      </c>
      <c r="BG40" s="41" t="e">
        <f t="shared" si="4"/>
        <v>#VALUE!</v>
      </c>
      <c r="BH40" s="41"/>
      <c r="BI40" s="41"/>
      <c r="BJ40" s="41"/>
      <c r="BK40" s="41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DZ40" s="159">
        <f t="shared" si="9"/>
        <v>0</v>
      </c>
      <c r="EA40" s="159">
        <f t="array" ref="EA40">IFERROR(IF(ROWS(EA$28:EA40)&gt;COUNTA($DZ$28:$DZ$45),"",INDEX($DZ$28:$DZ$45,SMALL(IF($DZ$28:$DZ$73&lt;&gt;"",ROW(DZ$28:DZ$45)-ROW($DZ$28)+1),ROWS(EA$28:EA40)))),"")</f>
        <v>0</v>
      </c>
      <c r="HK40" s="41" t="str">
        <f t="shared" si="8"/>
        <v/>
      </c>
      <c r="HL40" s="2" t="str">
        <f t="array" ref="HL40">IFERROR(IF(ROWS(HL$28:HL40)&gt;COUNTA($HK$28:$HK$54),"",INDEX($HK$28:$HK$54,SMALL(IF($HK$28:$HK$73&lt;&gt;"",ROW(HK$28:HK$54)-ROW($HK$28)+1),ROWS(HL$28:HL40)))),"")</f>
        <v/>
      </c>
    </row>
    <row r="41" spans="2:220" s="2" customFormat="1" ht="18" customHeight="1" x14ac:dyDescent="0.25">
      <c r="B41" s="15"/>
      <c r="C41" s="200"/>
      <c r="D41" s="160" t="str">
        <f t="shared" si="10"/>
        <v/>
      </c>
      <c r="E41" s="402"/>
      <c r="F41" s="403"/>
      <c r="G41" s="403"/>
      <c r="H41" s="404"/>
      <c r="I41" s="392"/>
      <c r="J41" s="393"/>
      <c r="K41" s="393"/>
      <c r="L41" s="393"/>
      <c r="M41" s="393"/>
      <c r="N41" s="393"/>
      <c r="O41" s="393"/>
      <c r="P41" s="394"/>
      <c r="Q41" s="395"/>
      <c r="R41" s="396"/>
      <c r="S41" s="397"/>
      <c r="T41" s="141"/>
      <c r="U41" s="141"/>
      <c r="V41" s="398"/>
      <c r="W41" s="398"/>
      <c r="X41" s="398"/>
      <c r="Y41" s="399"/>
      <c r="Z41" s="399"/>
      <c r="AA41" s="399"/>
      <c r="AB41" s="399"/>
      <c r="AC41" s="399"/>
      <c r="AD41" s="399"/>
      <c r="AE41" s="187"/>
      <c r="AF41" s="15"/>
      <c r="AG41" s="47" t="str">
        <f t="shared" si="0"/>
        <v/>
      </c>
      <c r="AH41" s="41" t="str">
        <f t="shared" si="1"/>
        <v/>
      </c>
      <c r="AI41" s="42"/>
      <c r="AJ41" s="43"/>
      <c r="AK41" s="41" t="str">
        <f t="shared" si="6"/>
        <v/>
      </c>
      <c r="AL41" s="70" t="str">
        <f t="array" ref="AL41">IFERROR(IF(ROWS(AL$28:AL41)&gt;COUNTA($AK$28:$AK$54),"",INDEX($AK$28:$AK$54,SMALL(IF($AK$28:$AK$73&lt;&gt;"",ROW(AK$28:AK$54)-ROW($AK$28)+1),ROWS(AL$28:AL41)))),"")</f>
        <v/>
      </c>
      <c r="AM41" s="111"/>
      <c r="AN41" s="41"/>
      <c r="AO41" s="41"/>
      <c r="AP41" s="62"/>
      <c r="AQ41" s="41"/>
      <c r="AR41" s="73"/>
      <c r="AS41" s="62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133">
        <f t="shared" si="2"/>
        <v>0</v>
      </c>
      <c r="BE41" s="133">
        <f t="shared" si="3"/>
        <v>0</v>
      </c>
      <c r="BF41" s="73">
        <f t="shared" si="7"/>
        <v>0</v>
      </c>
      <c r="BG41" s="41" t="e">
        <f t="shared" si="4"/>
        <v>#VALUE!</v>
      </c>
      <c r="BH41" s="41"/>
      <c r="BI41" s="41"/>
      <c r="BJ41" s="41"/>
      <c r="BK41" s="41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DZ41" s="159">
        <f t="shared" si="9"/>
        <v>0</v>
      </c>
      <c r="EA41" s="159">
        <f t="array" ref="EA41">IFERROR(IF(ROWS(EA$28:EA41)&gt;COUNTA($DZ$28:$DZ$45),"",INDEX($DZ$28:$DZ$45,SMALL(IF($DZ$28:$DZ$73&lt;&gt;"",ROW(DZ$28:DZ$45)-ROW($DZ$28)+1),ROWS(EA$28:EA41)))),"")</f>
        <v>0</v>
      </c>
      <c r="HK41" s="41" t="str">
        <f t="shared" si="8"/>
        <v/>
      </c>
      <c r="HL41" s="2" t="str">
        <f t="array" ref="HL41">IFERROR(IF(ROWS(HL$28:HL41)&gt;COUNTA($HK$28:$HK$54),"",INDEX($HK$28:$HK$54,SMALL(IF($HK$28:$HK$73&lt;&gt;"",ROW(HK$28:HK$54)-ROW($HK$28)+1),ROWS(HL$28:HL41)))),"")</f>
        <v/>
      </c>
    </row>
    <row r="42" spans="2:220" s="2" customFormat="1" ht="18" customHeight="1" x14ac:dyDescent="0.25">
      <c r="B42" s="15"/>
      <c r="C42" s="200"/>
      <c r="D42" s="160" t="str">
        <f t="shared" si="10"/>
        <v/>
      </c>
      <c r="E42" s="402"/>
      <c r="F42" s="403"/>
      <c r="G42" s="403"/>
      <c r="H42" s="404"/>
      <c r="I42" s="392"/>
      <c r="J42" s="393"/>
      <c r="K42" s="393"/>
      <c r="L42" s="393"/>
      <c r="M42" s="393"/>
      <c r="N42" s="393"/>
      <c r="O42" s="393"/>
      <c r="P42" s="394"/>
      <c r="Q42" s="395"/>
      <c r="R42" s="396"/>
      <c r="S42" s="397"/>
      <c r="T42" s="141"/>
      <c r="U42" s="141"/>
      <c r="V42" s="398"/>
      <c r="W42" s="398"/>
      <c r="X42" s="398"/>
      <c r="Y42" s="399"/>
      <c r="Z42" s="399"/>
      <c r="AA42" s="399"/>
      <c r="AB42" s="399"/>
      <c r="AC42" s="399"/>
      <c r="AD42" s="399"/>
      <c r="AE42" s="187"/>
      <c r="AF42" s="15"/>
      <c r="AG42" s="47" t="str">
        <f t="shared" si="0"/>
        <v/>
      </c>
      <c r="AH42" s="41" t="str">
        <f t="shared" si="1"/>
        <v/>
      </c>
      <c r="AI42" s="42"/>
      <c r="AJ42" s="43"/>
      <c r="AK42" s="41" t="str">
        <f t="shared" si="6"/>
        <v/>
      </c>
      <c r="AL42" s="70" t="str">
        <f t="array" ref="AL42">IFERROR(IF(ROWS(AL$28:AL42)&gt;COUNTA($AK$28:$AK$54),"",INDEX($AK$28:$AK$54,SMALL(IF($AK$28:$AK$73&lt;&gt;"",ROW(AK$28:AK$54)-ROW($AK$28)+1),ROWS(AL$28:AL42)))),"")</f>
        <v/>
      </c>
      <c r="AM42" s="111"/>
      <c r="AN42" s="41"/>
      <c r="AO42" s="41"/>
      <c r="AP42" s="62"/>
      <c r="AQ42" s="41"/>
      <c r="AR42" s="73"/>
      <c r="AS42" s="62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133">
        <f t="shared" si="2"/>
        <v>0</v>
      </c>
      <c r="BE42" s="133">
        <f t="shared" si="3"/>
        <v>0</v>
      </c>
      <c r="BF42" s="73">
        <f t="shared" si="7"/>
        <v>0</v>
      </c>
      <c r="BG42" s="41" t="e">
        <f t="shared" si="4"/>
        <v>#VALUE!</v>
      </c>
      <c r="BH42" s="41"/>
      <c r="BI42" s="41"/>
      <c r="BJ42" s="41"/>
      <c r="BK42" s="41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DZ42" s="159">
        <f t="shared" si="9"/>
        <v>0</v>
      </c>
      <c r="EA42" s="159">
        <f t="array" ref="EA42">IFERROR(IF(ROWS(EA$28:EA42)&gt;COUNTA($DZ$28:$DZ$45),"",INDEX($DZ$28:$DZ$45,SMALL(IF($DZ$28:$DZ$73&lt;&gt;"",ROW(DZ$28:DZ$45)-ROW($DZ$28)+1),ROWS(EA$28:EA42)))),"")</f>
        <v>0</v>
      </c>
      <c r="HK42" s="41" t="str">
        <f t="shared" si="8"/>
        <v/>
      </c>
      <c r="HL42" s="2" t="str">
        <f t="array" ref="HL42">IFERROR(IF(ROWS(HL$28:HL42)&gt;COUNTA($HK$28:$HK$54),"",INDEX($HK$28:$HK$54,SMALL(IF($HK$28:$HK$73&lt;&gt;"",ROW(HK$28:HK$54)-ROW($HK$28)+1),ROWS(HL$28:HL42)))),"")</f>
        <v/>
      </c>
    </row>
    <row r="43" spans="2:220" s="2" customFormat="1" ht="18" customHeight="1" x14ac:dyDescent="0.25">
      <c r="B43" s="15"/>
      <c r="C43" s="200"/>
      <c r="D43" s="160" t="str">
        <f t="shared" si="10"/>
        <v/>
      </c>
      <c r="E43" s="402"/>
      <c r="F43" s="403"/>
      <c r="G43" s="403"/>
      <c r="H43" s="404"/>
      <c r="I43" s="392"/>
      <c r="J43" s="393"/>
      <c r="K43" s="393"/>
      <c r="L43" s="393"/>
      <c r="M43" s="393"/>
      <c r="N43" s="393"/>
      <c r="O43" s="393"/>
      <c r="P43" s="394"/>
      <c r="Q43" s="395"/>
      <c r="R43" s="396"/>
      <c r="S43" s="397"/>
      <c r="T43" s="141"/>
      <c r="U43" s="141"/>
      <c r="V43" s="398"/>
      <c r="W43" s="398"/>
      <c r="X43" s="398"/>
      <c r="Y43" s="399"/>
      <c r="Z43" s="399"/>
      <c r="AA43" s="399"/>
      <c r="AB43" s="399"/>
      <c r="AC43" s="399"/>
      <c r="AD43" s="399"/>
      <c r="AE43" s="187"/>
      <c r="AF43" s="15"/>
      <c r="AG43" s="47" t="str">
        <f t="shared" si="0"/>
        <v/>
      </c>
      <c r="AH43" s="41" t="str">
        <f t="shared" si="1"/>
        <v/>
      </c>
      <c r="AI43" s="42"/>
      <c r="AJ43" s="43"/>
      <c r="AK43" s="41" t="str">
        <f t="shared" si="6"/>
        <v/>
      </c>
      <c r="AL43" s="70" t="str">
        <f t="array" ref="AL43">IFERROR(IF(ROWS(AL$28:AL43)&gt;COUNTA($AK$28:$AK$54),"",INDEX($AK$28:$AK$54,SMALL(IF($AK$28:$AK$73&lt;&gt;"",ROW(AK$28:AK$54)-ROW($AK$28)+1),ROWS(AL$28:AL43)))),"")</f>
        <v/>
      </c>
      <c r="AM43" s="111"/>
      <c r="AN43" s="41"/>
      <c r="AO43" s="41"/>
      <c r="AP43" s="62"/>
      <c r="AQ43" s="41"/>
      <c r="AR43" s="73"/>
      <c r="AS43" s="62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133">
        <f t="shared" si="2"/>
        <v>0</v>
      </c>
      <c r="BE43" s="133">
        <f t="shared" si="3"/>
        <v>0</v>
      </c>
      <c r="BF43" s="73">
        <f t="shared" si="7"/>
        <v>0</v>
      </c>
      <c r="BG43" s="41" t="e">
        <f t="shared" si="4"/>
        <v>#VALUE!</v>
      </c>
      <c r="BH43" s="41"/>
      <c r="BI43" s="41"/>
      <c r="BJ43" s="41"/>
      <c r="BK43" s="41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DZ43" s="159">
        <f t="shared" si="9"/>
        <v>0</v>
      </c>
      <c r="EA43" s="159">
        <f t="array" ref="EA43">IFERROR(IF(ROWS(EA$28:EA43)&gt;COUNTA($DZ$28:$DZ$45),"",INDEX($DZ$28:$DZ$45,SMALL(IF($DZ$28:$DZ$73&lt;&gt;"",ROW(DZ$28:DZ$45)-ROW($DZ$28)+1),ROWS(EA$28:EA43)))),"")</f>
        <v>0</v>
      </c>
      <c r="HK43" s="41" t="str">
        <f t="shared" si="8"/>
        <v/>
      </c>
      <c r="HL43" s="2" t="str">
        <f t="array" ref="HL43">IFERROR(IF(ROWS(HL$28:HL43)&gt;COUNTA($HK$28:$HK$54),"",INDEX($HK$28:$HK$54,SMALL(IF($HK$28:$HK$73&lt;&gt;"",ROW(HK$28:HK$54)-ROW($HK$28)+1),ROWS(HL$28:HL43)))),"")</f>
        <v/>
      </c>
    </row>
    <row r="44" spans="2:220" s="2" customFormat="1" ht="18" customHeight="1" x14ac:dyDescent="0.25">
      <c r="B44" s="15"/>
      <c r="C44" s="200"/>
      <c r="D44" s="160" t="str">
        <f t="shared" si="10"/>
        <v/>
      </c>
      <c r="E44" s="402"/>
      <c r="F44" s="403"/>
      <c r="G44" s="403"/>
      <c r="H44" s="404"/>
      <c r="I44" s="392"/>
      <c r="J44" s="393"/>
      <c r="K44" s="393"/>
      <c r="L44" s="393"/>
      <c r="M44" s="393"/>
      <c r="N44" s="393"/>
      <c r="O44" s="393"/>
      <c r="P44" s="394"/>
      <c r="Q44" s="395"/>
      <c r="R44" s="396"/>
      <c r="S44" s="397"/>
      <c r="T44" s="141"/>
      <c r="U44" s="141"/>
      <c r="V44" s="398"/>
      <c r="W44" s="400"/>
      <c r="X44" s="400"/>
      <c r="Y44" s="399"/>
      <c r="Z44" s="399"/>
      <c r="AA44" s="399"/>
      <c r="AB44" s="399"/>
      <c r="AC44" s="399"/>
      <c r="AD44" s="399"/>
      <c r="AE44" s="187"/>
      <c r="AF44" s="15"/>
      <c r="AG44" s="47" t="str">
        <f t="shared" si="0"/>
        <v/>
      </c>
      <c r="AH44" s="41" t="str">
        <f t="shared" si="1"/>
        <v/>
      </c>
      <c r="AI44" s="42"/>
      <c r="AJ44" s="43"/>
      <c r="AK44" s="41" t="str">
        <f t="shared" si="6"/>
        <v/>
      </c>
      <c r="AL44" s="70" t="str">
        <f t="array" ref="AL44">IFERROR(IF(ROWS(AL$28:AL44)&gt;COUNTA($AK$28:$AK$54),"",INDEX($AK$28:$AK$54,SMALL(IF($AK$28:$AK$73&lt;&gt;"",ROW(AK$28:AK$54)-ROW($AK$28)+1),ROWS(AL$28:AL44)))),"")</f>
        <v/>
      </c>
      <c r="AM44" s="111"/>
      <c r="AN44" s="41"/>
      <c r="AO44" s="41"/>
      <c r="AP44" s="62"/>
      <c r="AQ44" s="41"/>
      <c r="AR44" s="73"/>
      <c r="AS44" s="62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133">
        <f t="shared" si="2"/>
        <v>0</v>
      </c>
      <c r="BE44" s="133">
        <f t="shared" si="3"/>
        <v>0</v>
      </c>
      <c r="BF44" s="73">
        <f t="shared" si="7"/>
        <v>0</v>
      </c>
      <c r="BG44" s="41" t="e">
        <f t="shared" si="4"/>
        <v>#VALUE!</v>
      </c>
      <c r="BH44" s="41"/>
      <c r="BI44" s="41"/>
      <c r="BJ44" s="41"/>
      <c r="BK44" s="41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DZ44" s="159">
        <f t="shared" si="9"/>
        <v>0</v>
      </c>
      <c r="EA44" s="159">
        <f t="array" ref="EA44">IFERROR(IF(ROWS(EA$28:EA44)&gt;COUNTA($DZ$28:$DZ$45),"",INDEX($DZ$28:$DZ$45,SMALL(IF($DZ$28:$DZ$73&lt;&gt;"",ROW(DZ$28:DZ$45)-ROW($DZ$28)+1),ROWS(EA$28:EA44)))),"")</f>
        <v>0</v>
      </c>
      <c r="HK44" s="41" t="str">
        <f t="shared" si="8"/>
        <v/>
      </c>
      <c r="HL44" s="2" t="str">
        <f t="array" ref="HL44">IFERROR(IF(ROWS(HL$28:HL44)&gt;COUNTA($HK$28:$HK$54),"",INDEX($HK$28:$HK$54,SMALL(IF($HK$28:$HK$73&lt;&gt;"",ROW(HK$28:HK$54)-ROW($HK$28)+1),ROWS(HL$28:HL44)))),"")</f>
        <v/>
      </c>
    </row>
    <row r="45" spans="2:220" s="2" customFormat="1" ht="18" customHeight="1" x14ac:dyDescent="0.25">
      <c r="B45" s="15"/>
      <c r="C45" s="200"/>
      <c r="D45" s="160" t="str">
        <f t="shared" si="10"/>
        <v/>
      </c>
      <c r="E45" s="402"/>
      <c r="F45" s="403"/>
      <c r="G45" s="403"/>
      <c r="H45" s="404"/>
      <c r="I45" s="392"/>
      <c r="J45" s="393"/>
      <c r="K45" s="393"/>
      <c r="L45" s="393"/>
      <c r="M45" s="393"/>
      <c r="N45" s="393"/>
      <c r="O45" s="393"/>
      <c r="P45" s="394"/>
      <c r="Q45" s="395"/>
      <c r="R45" s="396"/>
      <c r="S45" s="397"/>
      <c r="T45" s="141"/>
      <c r="U45" s="141"/>
      <c r="V45" s="398"/>
      <c r="W45" s="398"/>
      <c r="X45" s="398"/>
      <c r="Y45" s="399"/>
      <c r="Z45" s="399"/>
      <c r="AA45" s="399"/>
      <c r="AB45" s="399"/>
      <c r="AC45" s="399"/>
      <c r="AD45" s="399"/>
      <c r="AE45" s="228"/>
      <c r="AF45" s="15"/>
      <c r="AG45" s="47" t="str">
        <f t="shared" si="0"/>
        <v/>
      </c>
      <c r="AH45" s="41" t="str">
        <f t="shared" si="1"/>
        <v/>
      </c>
      <c r="AI45" s="42"/>
      <c r="AJ45" s="43"/>
      <c r="AK45" s="41" t="str">
        <f t="shared" si="6"/>
        <v/>
      </c>
      <c r="AL45" s="70" t="str">
        <f t="array" ref="AL45">IFERROR(IF(ROWS(AL$28:AL45)&gt;COUNTA($AK$28:$AK$54),"",INDEX($AK$28:$AK$54,SMALL(IF($AK$28:$AK$73&lt;&gt;"",ROW(AK$28:AK$54)-ROW($AK$28)+1),ROWS(AL$28:AL45)))),"")</f>
        <v/>
      </c>
      <c r="AM45" s="111"/>
      <c r="AN45" s="41"/>
      <c r="AO45" s="41"/>
      <c r="AP45" s="62"/>
      <c r="AQ45" s="41"/>
      <c r="AR45" s="73"/>
      <c r="AS45" s="62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133">
        <f t="shared" si="2"/>
        <v>0</v>
      </c>
      <c r="BE45" s="133">
        <f t="shared" si="3"/>
        <v>0</v>
      </c>
      <c r="BF45" s="73">
        <f t="shared" si="7"/>
        <v>0</v>
      </c>
      <c r="BG45" s="41" t="e">
        <f t="shared" si="4"/>
        <v>#VALUE!</v>
      </c>
      <c r="BH45" s="41"/>
      <c r="BI45" s="41"/>
      <c r="BJ45" s="41"/>
      <c r="BK45" s="41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DZ45" s="159">
        <f t="shared" si="9"/>
        <v>0</v>
      </c>
      <c r="EA45" s="159">
        <f t="array" ref="EA45">IFERROR(IF(ROWS(EA$28:EA45)&gt;COUNTA($DZ$28:$DZ$45),"",INDEX($DZ$28:$DZ$45,SMALL(IF($DZ$28:$DZ$73&lt;&gt;"",ROW(DZ$28:DZ$45)-ROW($DZ$28)+1),ROWS(EA$28:EA45)))),"")</f>
        <v>0</v>
      </c>
      <c r="HK45" s="41" t="str">
        <f t="shared" si="8"/>
        <v/>
      </c>
      <c r="HL45" s="2" t="str">
        <f t="array" ref="HL45">IFERROR(IF(ROWS(HL$28:HL45)&gt;COUNTA($HK$28:$HK$54),"",INDEX($HK$28:$HK$54,SMALL(IF($HK$28:$HK$73&lt;&gt;"",ROW(HK$28:HK$54)-ROW($HK$28)+1),ROWS(HL$28:HL45)))),"")</f>
        <v/>
      </c>
    </row>
    <row r="46" spans="2:220" s="2" customFormat="1" ht="18" customHeight="1" x14ac:dyDescent="0.25">
      <c r="B46" s="15"/>
      <c r="C46" s="200"/>
      <c r="D46" s="160" t="str">
        <f t="shared" si="10"/>
        <v/>
      </c>
      <c r="E46" s="402"/>
      <c r="F46" s="403"/>
      <c r="G46" s="403"/>
      <c r="H46" s="404"/>
      <c r="I46" s="392"/>
      <c r="J46" s="393"/>
      <c r="K46" s="393"/>
      <c r="L46" s="393"/>
      <c r="M46" s="393"/>
      <c r="N46" s="393"/>
      <c r="O46" s="393"/>
      <c r="P46" s="394"/>
      <c r="Q46" s="395"/>
      <c r="R46" s="396"/>
      <c r="S46" s="397"/>
      <c r="T46" s="141"/>
      <c r="U46" s="141"/>
      <c r="V46" s="398"/>
      <c r="W46" s="398"/>
      <c r="X46" s="398"/>
      <c r="Y46" s="399"/>
      <c r="Z46" s="399"/>
      <c r="AA46" s="399"/>
      <c r="AB46" s="399"/>
      <c r="AC46" s="399"/>
      <c r="AD46" s="399"/>
      <c r="AE46" s="187"/>
      <c r="AF46" s="15"/>
      <c r="AG46" s="47" t="str">
        <f t="shared" si="0"/>
        <v/>
      </c>
      <c r="AH46" s="41" t="str">
        <f t="shared" si="1"/>
        <v/>
      </c>
      <c r="AI46" s="42"/>
      <c r="AJ46" s="43"/>
      <c r="AK46" s="41" t="str">
        <f t="shared" si="6"/>
        <v/>
      </c>
      <c r="AL46" s="70" t="str">
        <f t="array" ref="AL46">IFERROR(IF(ROWS(AL$28:AL46)&gt;COUNTA($AK$28:$AK$54),"",INDEX($AK$28:$AK$54,SMALL(IF($AK$28:$AK$73&lt;&gt;"",ROW(AK$28:AK$54)-ROW($AK$28)+1),ROWS(AL$28:AL46)))),"")</f>
        <v/>
      </c>
      <c r="AM46" s="111"/>
      <c r="AN46" s="41"/>
      <c r="AO46" s="41"/>
      <c r="AP46" s="62"/>
      <c r="AQ46" s="41"/>
      <c r="AR46" s="73"/>
      <c r="AS46" s="62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133">
        <f t="shared" si="2"/>
        <v>0</v>
      </c>
      <c r="BE46" s="133">
        <f t="shared" si="3"/>
        <v>0</v>
      </c>
      <c r="BF46" s="73">
        <f t="shared" si="7"/>
        <v>0</v>
      </c>
      <c r="BG46" s="41" t="e">
        <f t="shared" si="4"/>
        <v>#VALUE!</v>
      </c>
      <c r="BH46" s="41"/>
      <c r="BI46" s="41"/>
      <c r="BJ46" s="41"/>
      <c r="BK46" s="41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HK46" s="41" t="str">
        <f t="shared" si="8"/>
        <v/>
      </c>
      <c r="HL46" s="2" t="str">
        <f t="array" ref="HL46">IFERROR(IF(ROWS(HL$28:HL46)&gt;COUNTA($HK$28:$HK$54),"",INDEX($HK$28:$HK$54,SMALL(IF($HK$28:$HK$73&lt;&gt;"",ROW(HK$28:HK$54)-ROW($HK$28)+1),ROWS(HL$28:HL46)))),"")</f>
        <v/>
      </c>
    </row>
    <row r="47" spans="2:220" s="2" customFormat="1" ht="18" customHeight="1" x14ac:dyDescent="0.25">
      <c r="B47" s="15"/>
      <c r="C47" s="200"/>
      <c r="D47" s="160" t="str">
        <f t="shared" si="10"/>
        <v/>
      </c>
      <c r="E47" s="402"/>
      <c r="F47" s="403"/>
      <c r="G47" s="403"/>
      <c r="H47" s="404"/>
      <c r="I47" s="392"/>
      <c r="J47" s="393"/>
      <c r="K47" s="393"/>
      <c r="L47" s="393"/>
      <c r="M47" s="393"/>
      <c r="N47" s="393"/>
      <c r="O47" s="393"/>
      <c r="P47" s="394"/>
      <c r="Q47" s="395"/>
      <c r="R47" s="396"/>
      <c r="S47" s="397"/>
      <c r="T47" s="141"/>
      <c r="U47" s="141"/>
      <c r="V47" s="398"/>
      <c r="W47" s="398"/>
      <c r="X47" s="398"/>
      <c r="Y47" s="399"/>
      <c r="Z47" s="399"/>
      <c r="AA47" s="399"/>
      <c r="AB47" s="399"/>
      <c r="AC47" s="399"/>
      <c r="AD47" s="399"/>
      <c r="AE47" s="187"/>
      <c r="AF47" s="15"/>
      <c r="AG47" s="47" t="str">
        <f t="shared" si="0"/>
        <v/>
      </c>
      <c r="AH47" s="41" t="str">
        <f t="shared" si="1"/>
        <v/>
      </c>
      <c r="AI47" s="42"/>
      <c r="AJ47" s="43"/>
      <c r="AK47" s="41" t="str">
        <f t="shared" si="6"/>
        <v/>
      </c>
      <c r="AL47" s="70" t="str">
        <f t="array" ref="AL47">IFERROR(IF(ROWS(AL$28:AL47)&gt;COUNTA($AK$28:$AK$54),"",INDEX($AK$28:$AK$54,SMALL(IF($AK$28:$AK$73&lt;&gt;"",ROW(AK$28:AK$54)-ROW($AK$28)+1),ROWS(AL$28:AL47)))),"")</f>
        <v/>
      </c>
      <c r="AM47" s="111"/>
      <c r="AN47" s="41"/>
      <c r="AO47" s="41"/>
      <c r="AP47" s="41"/>
      <c r="AQ47" s="41"/>
      <c r="AR47" s="73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133">
        <f t="shared" si="2"/>
        <v>0</v>
      </c>
      <c r="BE47" s="133">
        <f>SUMIFS($I$54:$I$133,$H$54:$H$133,E47,$AC$54:$AC$133,$BE$27)</f>
        <v>0</v>
      </c>
      <c r="BF47" s="73">
        <f t="shared" si="7"/>
        <v>0</v>
      </c>
      <c r="BG47" s="41" t="e">
        <f t="shared" si="4"/>
        <v>#VALUE!</v>
      </c>
      <c r="BH47" s="41"/>
      <c r="BI47" s="41"/>
      <c r="BJ47" s="41"/>
      <c r="BK47" s="41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DR47" s="2" t="s">
        <v>42</v>
      </c>
      <c r="HK47" s="41" t="str">
        <f t="shared" si="8"/>
        <v/>
      </c>
      <c r="HL47" s="2" t="str">
        <f t="array" ref="HL47">IFERROR(IF(ROWS(HL$28:HL47)&gt;COUNTA($HK$28:$HK$54),"",INDEX($HK$28:$HK$54,SMALL(IF($HK$28:$HK$73&lt;&gt;"",ROW(HK$28:HK$54)-ROW($HK$28)+1),ROWS(HL$28:HL47)))),"")</f>
        <v/>
      </c>
    </row>
    <row r="48" spans="2:220" s="2" customFormat="1" ht="9" customHeight="1" thickBot="1" x14ac:dyDescent="0.3">
      <c r="B48" s="15"/>
      <c r="C48" s="189"/>
      <c r="D48" s="190"/>
      <c r="E48" s="191"/>
      <c r="F48" s="192"/>
      <c r="G48" s="192"/>
      <c r="H48" s="192"/>
      <c r="I48" s="193"/>
      <c r="J48" s="193"/>
      <c r="K48" s="193"/>
      <c r="L48" s="193"/>
      <c r="M48" s="193"/>
      <c r="N48" s="193"/>
      <c r="O48" s="193"/>
      <c r="P48" s="193"/>
      <c r="Q48" s="194"/>
      <c r="R48" s="195"/>
      <c r="S48" s="195"/>
      <c r="T48" s="196"/>
      <c r="U48" s="196"/>
      <c r="V48" s="197"/>
      <c r="W48" s="197"/>
      <c r="X48" s="197"/>
      <c r="Y48" s="198"/>
      <c r="Z48" s="198"/>
      <c r="AA48" s="198"/>
      <c r="AB48" s="198"/>
      <c r="AC48" s="198"/>
      <c r="AD48" s="198"/>
      <c r="AE48" s="188"/>
      <c r="AF48" s="15"/>
      <c r="AG48" s="47"/>
      <c r="AH48" s="41"/>
      <c r="AI48" s="42"/>
      <c r="AJ48" s="43"/>
      <c r="AK48" s="41"/>
      <c r="AL48" s="70"/>
      <c r="AM48" s="111"/>
      <c r="AN48" s="41"/>
      <c r="AO48" s="41"/>
      <c r="AP48" s="41"/>
      <c r="AQ48" s="41"/>
      <c r="AR48" s="73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 t="s">
        <v>66</v>
      </c>
      <c r="BD48" s="151">
        <f>RU</f>
        <v>0</v>
      </c>
      <c r="BE48" s="151">
        <f>SUMIFS($I$54:$I$133,$H$54:$H$133,BC49,$AC$54:$AC$133,$BE$27)</f>
        <v>0</v>
      </c>
      <c r="BF48" s="73">
        <f t="shared" si="7"/>
        <v>0</v>
      </c>
      <c r="BG48" s="41"/>
      <c r="BH48" s="41"/>
      <c r="BI48" s="41"/>
      <c r="BJ48" s="41"/>
      <c r="BK48" s="41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HK48" s="41" t="s">
        <v>89</v>
      </c>
      <c r="HL48" s="2" t="str">
        <f t="array" ref="HL48">IFERROR(IF(ROWS(HL$28:HL48)&gt;COUNTA($HK$28:$HK$54),"",INDEX($HK$28:$HK$54,SMALL(IF($HK$28:$HK$73&lt;&gt;"",ROW(HK$28:HK$54)-ROW($HK$28)+1),ROWS(HL$28:HL48)))),"")</f>
        <v/>
      </c>
    </row>
    <row r="49" spans="2:220" s="2" customFormat="1" ht="18" customHeight="1" thickTop="1" thickBot="1" x14ac:dyDescent="0.3">
      <c r="B49" s="15"/>
      <c r="C49" s="149"/>
      <c r="D49" s="158"/>
      <c r="E49" s="281"/>
      <c r="F49" s="282"/>
      <c r="G49" s="282"/>
      <c r="H49" s="282"/>
      <c r="I49" s="174"/>
      <c r="J49" s="174"/>
      <c r="K49" s="174"/>
      <c r="L49" s="174"/>
      <c r="M49" s="174"/>
      <c r="N49" s="174"/>
      <c r="O49" s="174"/>
      <c r="P49" s="174"/>
      <c r="Q49" s="175"/>
      <c r="R49" s="283"/>
      <c r="S49" s="283"/>
      <c r="T49" s="176"/>
      <c r="U49" s="176"/>
      <c r="V49" s="284"/>
      <c r="W49" s="284"/>
      <c r="X49" s="284"/>
      <c r="Y49" s="285"/>
      <c r="Z49" s="285"/>
      <c r="AA49" s="285"/>
      <c r="AB49" s="285"/>
      <c r="AC49" s="285"/>
      <c r="AD49" s="285"/>
      <c r="AE49" s="285"/>
      <c r="AF49" s="15"/>
      <c r="AG49" s="47"/>
      <c r="AH49" s="41"/>
      <c r="AI49" s="42"/>
      <c r="AJ49" s="43"/>
      <c r="AK49" s="41"/>
      <c r="AL49" s="70"/>
      <c r="AM49" s="111"/>
      <c r="AN49" s="41"/>
      <c r="AO49" s="41"/>
      <c r="AP49" s="41"/>
      <c r="AQ49" s="41"/>
      <c r="AR49" s="73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 t="s">
        <v>89</v>
      </c>
      <c r="BD49" s="151"/>
      <c r="BE49" s="151"/>
      <c r="BF49" s="73"/>
      <c r="BG49" s="41"/>
      <c r="BH49" s="41"/>
      <c r="BI49" s="41"/>
      <c r="BJ49" s="41"/>
      <c r="BK49" s="41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HK49" s="41"/>
      <c r="HL49" s="2" t="str">
        <f t="array" ref="HL49">IFERROR(IF(ROWS(HL$28:HL49)&gt;COUNTA($HK$28:$HK$54),"",INDEX($HK$28:$HK$54,SMALL(IF($HK$28:$HK$73&lt;&gt;"",ROW(HK$28:HK$54)-ROW($HK$28)+1),ROWS(HL$28:HL49)))),"")</f>
        <v/>
      </c>
    </row>
    <row r="50" spans="2:220" s="2" customFormat="1" ht="9" customHeight="1" thickTop="1" x14ac:dyDescent="0.25">
      <c r="B50" s="15"/>
      <c r="C50" s="19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30" t="str">
        <f>IF(SUMIF(I28:I47,"Delno zaposlen s fiksnim %",V28:V47)&gt;1,"PREVERITE % FIKSNE RAZPOREDITVE","")</f>
        <v/>
      </c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31"/>
      <c r="AD50" s="231"/>
      <c r="AE50" s="232"/>
      <c r="AF50" s="149"/>
      <c r="AG50" s="47"/>
      <c r="AH50" s="41"/>
      <c r="AI50" s="42"/>
      <c r="AJ50" s="43">
        <f>SUMIF($H$54:$H$133,$AK50,$I$54:$I$137)</f>
        <v>0</v>
      </c>
      <c r="AK50" s="41" t="s">
        <v>32</v>
      </c>
      <c r="AL50" s="70" t="str">
        <f t="array" ref="AL50">IFERROR(IF(ROWS(AL$28:AL50)&gt;COUNTA($AK$28:$AK$54),"",INDEX($AK$28:$AK$54,SMALL(IF($AK$28:$AK$73&lt;&gt;"",ROW(AK$28:AK$54)-ROW($AK$28)+1),ROWS(AL$28:AL50)))),"")</f>
        <v/>
      </c>
      <c r="AM50" s="111"/>
      <c r="AN50" s="41"/>
      <c r="AO50" s="41"/>
      <c r="AP50" s="41"/>
      <c r="AQ50" s="41"/>
      <c r="AR50" s="73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73"/>
      <c r="BG50" s="41"/>
      <c r="BH50" s="41"/>
      <c r="BI50" s="41"/>
      <c r="BJ50" s="41"/>
      <c r="BK50" s="41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DR50" s="2" t="s">
        <v>32</v>
      </c>
      <c r="HK50" s="41"/>
      <c r="HL50" s="2" t="str">
        <f t="array" ref="HL50">IFERROR(IF(ROWS(HL$28:HL50)&gt;COUNTA($HK$28:$HK$54),"",INDEX($HK$28:$HK$54,SMALL(IF($HK$28:$HK$73&lt;&gt;"",ROW(HK$28:HK$54)-ROW($HK$28)+1),ROWS(HL$28:HL50)))),"")</f>
        <v/>
      </c>
    </row>
    <row r="51" spans="2:220" ht="20.100000000000001" customHeight="1" x14ac:dyDescent="0.25">
      <c r="C51" s="218"/>
      <c r="D51" s="383" t="s">
        <v>94</v>
      </c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  <c r="AA51" s="384"/>
      <c r="AB51" s="384"/>
      <c r="AC51" s="384"/>
      <c r="AD51" s="385"/>
      <c r="AE51" s="178"/>
      <c r="AF51" s="137"/>
      <c r="AJ51" s="43">
        <f>SUMIF($H$54:$H$133,$AK51,$I$54:$I$137)</f>
        <v>0</v>
      </c>
      <c r="AK51" s="53" t="s">
        <v>33</v>
      </c>
      <c r="AL51" s="70" t="str">
        <f t="array" ref="AL51">IFERROR(IF(ROWS(AL$28:AL51)&gt;COUNTA($AK$28:$AK$54),"",INDEX($AK$28:$AK$54,SMALL(IF($AK$28:$AK$73&lt;&gt;"",ROW(AK$28:AK$54)-ROW($AK$28)+1),ROWS(AL$28:AL51)))),"")</f>
        <v/>
      </c>
      <c r="AM51" s="112"/>
      <c r="AN51" s="54"/>
      <c r="AO51" s="54"/>
      <c r="AP51" s="54"/>
      <c r="AQ51" s="94" t="str">
        <f>AT54&amp;TEXT(AU54,"D")&amp;" "&amp;TEXT(AU55,"D")&amp;" "&amp;TEXT(AU56,"D")&amp;" "&amp;TEXT(AU57,"D")&amp;" "&amp;TEXT(AU58,"D")&amp;TEXT(AU59,"D")</f>
        <v xml:space="preserve">    </v>
      </c>
      <c r="AR51" s="74"/>
      <c r="AS51" s="54"/>
      <c r="AT51" s="54"/>
      <c r="AU51" s="54"/>
      <c r="AV51" s="53" t="str">
        <f>AT54&amp;TEXT(AU54,"D")&amp;" "&amp;TEXT(AU55,"D")&amp;" "&amp;TEXT(AU56,"D")&amp;" "&amp;TEXT(AU57,"D")&amp;" "&amp;TEXT(AU58,"D")&amp;TEXT(AU59,"D")</f>
        <v xml:space="preserve">    </v>
      </c>
      <c r="BD51" s="53">
        <f>SUM(BD28:BD48)</f>
        <v>0</v>
      </c>
      <c r="BE51" s="53">
        <f>SUM(BE28:BE48)</f>
        <v>0</v>
      </c>
      <c r="DR51" s="1" t="s">
        <v>33</v>
      </c>
      <c r="HK51" s="53"/>
      <c r="HL51" s="2" t="str">
        <f t="array" ref="HL51">IFERROR(IF(ROWS(HL$28:HL51)&gt;COUNTA($HK$28:$HK$54),"",INDEX($HK$28:$HK$54,SMALL(IF($HK$28:$HK$73&lt;&gt;"",ROW(HK$28:HK$54)-ROW($HK$28)+1),ROWS(HL$28:HL51)))),"")</f>
        <v/>
      </c>
    </row>
    <row r="52" spans="2:220" s="2" customFormat="1" ht="6" customHeight="1" x14ac:dyDescent="0.25">
      <c r="B52" s="15"/>
      <c r="C52" s="200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5"/>
      <c r="AD52" s="275"/>
      <c r="AE52" s="182"/>
      <c r="AF52" s="15"/>
      <c r="AG52" s="47"/>
      <c r="AH52" s="41"/>
      <c r="AI52" s="42"/>
      <c r="AJ52" s="43">
        <f>SUMIF($H$54:$H$133,$AK52,$I$54:$I$137)</f>
        <v>0</v>
      </c>
      <c r="AK52" s="41" t="s">
        <v>36</v>
      </c>
      <c r="AL52" s="41"/>
      <c r="AM52" s="111"/>
      <c r="AN52" s="41"/>
      <c r="AO52" s="41"/>
      <c r="AP52" s="41"/>
      <c r="AQ52" s="41"/>
      <c r="AR52" s="73">
        <f>SUM(AR54:AR84)</f>
        <v>0</v>
      </c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DR52" s="2" t="s">
        <v>36</v>
      </c>
      <c r="HK52" s="41"/>
      <c r="HL52" s="2" t="str">
        <f t="array" ref="HL52">IFERROR(IF(ROWS(HL$28:HL52)&gt;COUNTA($HK$28:$HK$54),"",INDEX($HK$28:$HK$54,SMALL(IF($HK$28:$HK$73&lt;&gt;"",ROW(HK$28:HK$54)-ROW($HK$28)+1),ROWS(HL$28:HL52)))),"")</f>
        <v/>
      </c>
    </row>
    <row r="53" spans="2:220" s="26" customFormat="1" ht="30" customHeight="1" x14ac:dyDescent="0.25">
      <c r="B53" s="25"/>
      <c r="C53" s="247"/>
      <c r="D53" s="428" t="s">
        <v>0</v>
      </c>
      <c r="E53" s="429"/>
      <c r="F53" s="422" t="s">
        <v>9</v>
      </c>
      <c r="G53" s="422"/>
      <c r="H53" s="272" t="s">
        <v>18</v>
      </c>
      <c r="I53" s="272" t="s">
        <v>16</v>
      </c>
      <c r="J53" s="422" t="s">
        <v>95</v>
      </c>
      <c r="K53" s="422"/>
      <c r="L53" s="422"/>
      <c r="M53" s="422"/>
      <c r="N53" s="422"/>
      <c r="O53" s="422"/>
      <c r="P53" s="422"/>
      <c r="Q53" s="422"/>
      <c r="R53" s="422"/>
      <c r="S53" s="422"/>
      <c r="T53" s="422"/>
      <c r="U53" s="422"/>
      <c r="V53" s="422"/>
      <c r="W53" s="422"/>
      <c r="X53" s="422"/>
      <c r="Y53" s="422"/>
      <c r="Z53" s="422"/>
      <c r="AA53" s="422"/>
      <c r="AB53" s="422"/>
      <c r="AC53" s="422" t="s">
        <v>44</v>
      </c>
      <c r="AD53" s="455"/>
      <c r="AE53" s="233"/>
      <c r="AF53" s="25"/>
      <c r="AG53" s="48" t="s">
        <v>45</v>
      </c>
      <c r="AH53" s="113"/>
      <c r="AI53" s="114"/>
      <c r="AJ53" s="43">
        <f>SUMIF($H$54:$H$133,$AK53,$I$54:$I$137)</f>
        <v>0</v>
      </c>
      <c r="AK53" s="68" t="s">
        <v>42</v>
      </c>
      <c r="AL53" s="66"/>
      <c r="AM53" s="115"/>
      <c r="AN53" s="55"/>
      <c r="AO53" s="55"/>
      <c r="AP53" s="55"/>
      <c r="AQ53" s="55"/>
      <c r="AR53" s="75"/>
      <c r="AS53" s="71" t="s">
        <v>27</v>
      </c>
      <c r="AT53" s="55"/>
      <c r="AU53" s="55" t="s">
        <v>28</v>
      </c>
      <c r="AV53" s="66"/>
      <c r="AW53" s="113"/>
      <c r="AX53" s="66"/>
      <c r="AY53" s="66"/>
      <c r="AZ53" s="66"/>
      <c r="BA53" s="104" t="s">
        <v>40</v>
      </c>
      <c r="BB53" s="66"/>
      <c r="BC53" s="113"/>
      <c r="BD53" s="113"/>
      <c r="BE53" s="113"/>
      <c r="BF53" s="113"/>
      <c r="BG53" s="113"/>
      <c r="BH53" s="113"/>
      <c r="BI53" s="113"/>
      <c r="BJ53" s="113"/>
      <c r="BK53" s="113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DR53" s="26" t="s">
        <v>35</v>
      </c>
      <c r="HK53" s="68"/>
      <c r="HL53" s="2" t="str">
        <f t="array" ref="HL53">IFERROR(IF(ROWS(HL$28:HL53)&gt;COUNTA($HK$28:$HK$54),"",INDEX($HK$28:$HK$54,SMALL(IF($HK$28:$HK$73&lt;&gt;"",ROW(HK$28:HK$54)-ROW($HK$28)+1),ROWS(HL$28:HL53)))),"")</f>
        <v/>
      </c>
    </row>
    <row r="54" spans="2:220" s="22" customFormat="1" ht="18.899999999999999" customHeight="1" x14ac:dyDescent="0.25">
      <c r="B54" s="21"/>
      <c r="C54" s="248"/>
      <c r="D54" s="311"/>
      <c r="E54" s="313"/>
      <c r="F54" s="314">
        <f>D54</f>
        <v>0</v>
      </c>
      <c r="G54" s="315"/>
      <c r="H54" s="292"/>
      <c r="I54" s="24"/>
      <c r="J54" s="318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20"/>
      <c r="AC54" s="316"/>
      <c r="AD54" s="317"/>
      <c r="AE54" s="234"/>
      <c r="AF54" s="298" t="str">
        <f>IFERROR(LOOKUP(D54,$AP$54:$AP$133,$BA$54:$BA$133),"")</f>
        <v/>
      </c>
      <c r="AG54" s="49"/>
      <c r="AH54" s="116">
        <f>IF(D54&gt;0,WEEKDAY(D54,1),0)</f>
        <v>0</v>
      </c>
      <c r="AI54" s="99">
        <f>IF(D54&gt;0,WEEKDAY(D54,1),0)</f>
        <v>0</v>
      </c>
      <c r="AJ54" s="117">
        <f>SUMIF($H$54:$H$133,$AK54,$I$54:$I$137)</f>
        <v>0</v>
      </c>
      <c r="AK54" s="68"/>
      <c r="AL54" s="68"/>
      <c r="AM54" s="118"/>
      <c r="AN54" s="56"/>
      <c r="AO54" s="56"/>
      <c r="AP54" s="63">
        <f>+D54</f>
        <v>0</v>
      </c>
      <c r="AQ54" s="56">
        <f t="shared" ref="AQ54:AQ84" si="11">SUMIF($D$54:$D$133,AP54,$I$54:$I$133)</f>
        <v>0</v>
      </c>
      <c r="AR54" s="76">
        <f>IF(AQ54&gt;10,1,0)</f>
        <v>0</v>
      </c>
      <c r="AS54" s="63" t="str">
        <f>IF(AQ54&gt;10,AP54,"")</f>
        <v/>
      </c>
      <c r="AT54" s="64" t="str">
        <f>IF(AR52&gt;=1,"PREKORAČITVE NA DAN: ","")</f>
        <v/>
      </c>
      <c r="AU54" s="65" t="str">
        <f t="array" ref="AU54">IFERROR(IF(ROWS(AU$54:AU54)&gt;COUNTA($AS$54:$AS$84),"",INDEX($AS$54:$AS$84,SMALL(IF($AS$54:$AS$84&lt;&gt;"",ROW(AS$54:AS$84)-ROW($AS$54)+1),ROWS(AU$54:AU54)))),"")</f>
        <v/>
      </c>
      <c r="AV54" s="67"/>
      <c r="AW54" s="68"/>
      <c r="AX54" s="66"/>
      <c r="AY54" s="68"/>
      <c r="AZ54" s="68"/>
      <c r="BA54" s="105" t="str">
        <f>IF(AND(AQ54&lt;=10,AQ54&gt;8),"Več kot 8 ur",IF(AQ54&gt;10,"Prekoračitev delovnih ur",""))</f>
        <v/>
      </c>
      <c r="BB54" s="68"/>
      <c r="BC54" s="68"/>
      <c r="BD54" s="68">
        <f>IF(AC54="Nadurno delo",I54,0)</f>
        <v>0</v>
      </c>
      <c r="BE54" s="68">
        <f>+AC54</f>
        <v>0</v>
      </c>
      <c r="BF54" s="68">
        <f>IF(AND(BE54="Nadurno delo",I54&gt;2),1,0)</f>
        <v>0</v>
      </c>
      <c r="BG54" s="68"/>
      <c r="BH54" s="68"/>
      <c r="BI54" s="68"/>
      <c r="BJ54" s="68"/>
      <c r="BK54" s="68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DR54" s="22">
        <f t="shared" ref="DR54:DR85" si="12">IF(AND(OR(H54=$DR$47,H54=$DR$50,H54=$DR$51,H54=$DR$52,H54=$DR$53),I54&gt;8),1,0)</f>
        <v>0</v>
      </c>
    </row>
    <row r="55" spans="2:220" s="22" customFormat="1" ht="18.899999999999999" customHeight="1" x14ac:dyDescent="0.25">
      <c r="B55" s="21"/>
      <c r="C55" s="249" t="str">
        <f>IF(D55&gt;0,IF(AND(YEAR($D$54)=YEAR(D55),MONTH($D$54)=MONTH(D55)),"","!!!"),"")</f>
        <v/>
      </c>
      <c r="D55" s="311"/>
      <c r="E55" s="313"/>
      <c r="F55" s="314">
        <f t="shared" ref="F55:F56" si="13">D55</f>
        <v>0</v>
      </c>
      <c r="G55" s="315"/>
      <c r="H55" s="292"/>
      <c r="I55" s="24"/>
      <c r="J55" s="318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20"/>
      <c r="AC55" s="316"/>
      <c r="AD55" s="317"/>
      <c r="AE55" s="234"/>
      <c r="AF55" s="298" t="str">
        <f t="shared" ref="AF55:AF118" si="14">IFERROR(LOOKUP(D55,$AP$54:$AP$133,$BA$54:$BA$133),"")</f>
        <v/>
      </c>
      <c r="AG55" s="49"/>
      <c r="AH55" s="116">
        <f t="shared" ref="AH55:AH118" si="15">IF(D55&gt;0,WEEKDAY(D55,1),0)</f>
        <v>0</v>
      </c>
      <c r="AI55" s="99">
        <f t="shared" ref="AI55:AI118" si="16">IF(D55&gt;0,WEEKDAY(D55,1),0)</f>
        <v>0</v>
      </c>
      <c r="AJ55" s="117"/>
      <c r="AK55" s="68"/>
      <c r="AL55" s="68"/>
      <c r="AM55" s="118"/>
      <c r="AN55" s="56"/>
      <c r="AO55" s="56"/>
      <c r="AP55" s="63">
        <f>+AP54+1</f>
        <v>1</v>
      </c>
      <c r="AQ55" s="56">
        <f t="shared" si="11"/>
        <v>0</v>
      </c>
      <c r="AR55" s="76">
        <f t="shared" ref="AR55:AR84" si="17">IF(AQ55&gt;10,1,0)</f>
        <v>0</v>
      </c>
      <c r="AS55" s="63" t="str">
        <f t="shared" ref="AS55:AS84" si="18">IF(AQ55&gt;10,AP55,"")</f>
        <v/>
      </c>
      <c r="AT55" s="56" t="str">
        <f>IF(AR52&gt;=1,"PREKORAČITVE NA DAN: ","")</f>
        <v/>
      </c>
      <c r="AU55" s="65" t="str">
        <f t="array" ref="AU55">IFERROR(IF(ROWS(AU$54:AU55)&gt;COUNTA($AS$54:$AS$84),"",INDEX($AS$54:$AS$84,SMALL(IF($AS$54:$AS$84&lt;&gt;"",ROW(AS$54:AS$84)-ROW($AS$54)+1),ROWS(AU$54:AU55)))),"")</f>
        <v/>
      </c>
      <c r="AV55" s="67"/>
      <c r="AW55" s="68"/>
      <c r="AX55" s="68"/>
      <c r="AY55" s="68"/>
      <c r="AZ55" s="68"/>
      <c r="BA55" s="105" t="str">
        <f>IF(AND(AQ55&lt;=10,AQ55&gt;8),"Več kot 8 ur",IF(AQ55&gt;10,"Prekoračitev delovnih ur",""))</f>
        <v/>
      </c>
      <c r="BB55" s="68"/>
      <c r="BC55" s="68"/>
      <c r="BD55" s="68">
        <f t="shared" ref="BD55:BD118" si="19">IF(AC55="Nadurno delo",I55,0)</f>
        <v>0</v>
      </c>
      <c r="BE55" s="134">
        <f>+AC55</f>
        <v>0</v>
      </c>
      <c r="BF55" s="68">
        <f t="shared" ref="BF55:BF118" si="20">IF(AND(BE55="Nadurno delo",I55&gt;2),1,0)</f>
        <v>0</v>
      </c>
      <c r="BG55" s="68"/>
      <c r="BH55" s="68"/>
      <c r="BI55" s="68"/>
      <c r="BJ55" s="68"/>
      <c r="BK55" s="68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DR55" s="22">
        <f t="shared" si="12"/>
        <v>0</v>
      </c>
    </row>
    <row r="56" spans="2:220" s="22" customFormat="1" ht="18.899999999999999" customHeight="1" x14ac:dyDescent="0.25">
      <c r="B56" s="21"/>
      <c r="C56" s="249" t="str">
        <f t="shared" ref="C56:C119" si="21">IF(D56&gt;0,IF(AND(YEAR($D$54)=YEAR(D56),MONTH($D$54)=MONTH(D56)),"","!!!"),"")</f>
        <v/>
      </c>
      <c r="D56" s="311"/>
      <c r="E56" s="313"/>
      <c r="F56" s="314">
        <f t="shared" si="13"/>
        <v>0</v>
      </c>
      <c r="G56" s="315"/>
      <c r="H56" s="292"/>
      <c r="I56" s="24"/>
      <c r="J56" s="318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20"/>
      <c r="AC56" s="316"/>
      <c r="AD56" s="317"/>
      <c r="AE56" s="234"/>
      <c r="AF56" s="298" t="str">
        <f t="shared" si="14"/>
        <v/>
      </c>
      <c r="AG56" s="49"/>
      <c r="AH56" s="116">
        <f t="shared" si="15"/>
        <v>0</v>
      </c>
      <c r="AI56" s="99">
        <f t="shared" si="16"/>
        <v>0</v>
      </c>
      <c r="AJ56" s="117"/>
      <c r="AK56" s="68"/>
      <c r="AL56" s="68"/>
      <c r="AM56" s="118"/>
      <c r="AN56" s="56"/>
      <c r="AO56" s="56"/>
      <c r="AP56" s="63">
        <f>+AP55+1</f>
        <v>2</v>
      </c>
      <c r="AQ56" s="56">
        <f t="shared" si="11"/>
        <v>0</v>
      </c>
      <c r="AR56" s="76">
        <f t="shared" si="17"/>
        <v>0</v>
      </c>
      <c r="AS56" s="63" t="str">
        <f t="shared" si="18"/>
        <v/>
      </c>
      <c r="AT56" s="56"/>
      <c r="AU56" s="65" t="str">
        <f t="array" ref="AU56">IFERROR(IF(ROWS(AU$54:AU56)&gt;COUNTA($AS$54:$AS$84),"",INDEX($AS$54:$AS$84,SMALL(IF($AS$54:$AS$84&lt;&gt;"",ROW(AS$54:AS$84)-ROW($AS$54)+1),ROWS(AU$54:AU56)))),"")</f>
        <v/>
      </c>
      <c r="AV56" s="67"/>
      <c r="AW56" s="68"/>
      <c r="AX56" s="68"/>
      <c r="AY56" s="68"/>
      <c r="AZ56" s="68"/>
      <c r="BA56" s="105" t="str">
        <f t="shared" ref="BA56:BA119" si="22">IF(AND(AQ56&lt;=10,AQ56&gt;8),"Več kot 8 ur",IF(AQ56&gt;10,"Prekoračitev delovnih ur",""))</f>
        <v/>
      </c>
      <c r="BB56" s="68"/>
      <c r="BC56" s="68"/>
      <c r="BD56" s="68">
        <f t="shared" si="19"/>
        <v>0</v>
      </c>
      <c r="BE56" s="68">
        <f t="shared" ref="BE56:BE119" si="23">+AC56</f>
        <v>0</v>
      </c>
      <c r="BF56" s="68">
        <f t="shared" si="20"/>
        <v>0</v>
      </c>
      <c r="BG56" s="68"/>
      <c r="BH56" s="68"/>
      <c r="BI56" s="68"/>
      <c r="BJ56" s="68"/>
      <c r="BK56" s="68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DR56" s="22">
        <f t="shared" si="12"/>
        <v>0</v>
      </c>
    </row>
    <row r="57" spans="2:220" s="22" customFormat="1" ht="18.899999999999999" customHeight="1" x14ac:dyDescent="0.25">
      <c r="B57" s="21"/>
      <c r="C57" s="249" t="str">
        <f t="shared" si="21"/>
        <v/>
      </c>
      <c r="D57" s="311"/>
      <c r="E57" s="313"/>
      <c r="F57" s="314">
        <f t="shared" ref="F57:F120" si="24">D57</f>
        <v>0</v>
      </c>
      <c r="G57" s="315"/>
      <c r="H57" s="292"/>
      <c r="I57" s="24"/>
      <c r="J57" s="318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20"/>
      <c r="AC57" s="316"/>
      <c r="AD57" s="317"/>
      <c r="AE57" s="234"/>
      <c r="AF57" s="298" t="str">
        <f t="shared" si="14"/>
        <v/>
      </c>
      <c r="AG57" s="49"/>
      <c r="AH57" s="116">
        <f t="shared" si="15"/>
        <v>0</v>
      </c>
      <c r="AI57" s="99">
        <f t="shared" si="16"/>
        <v>0</v>
      </c>
      <c r="AJ57" s="117"/>
      <c r="AK57" s="68"/>
      <c r="AL57" s="68"/>
      <c r="AM57" s="118"/>
      <c r="AN57" s="56"/>
      <c r="AO57" s="56"/>
      <c r="AP57" s="63">
        <f>+AP56+1</f>
        <v>3</v>
      </c>
      <c r="AQ57" s="56">
        <f t="shared" si="11"/>
        <v>0</v>
      </c>
      <c r="AR57" s="76">
        <f t="shared" si="17"/>
        <v>0</v>
      </c>
      <c r="AS57" s="63" t="str">
        <f t="shared" si="18"/>
        <v/>
      </c>
      <c r="AT57" s="56"/>
      <c r="AU57" s="65" t="str">
        <f t="array" ref="AU57">IFERROR(IF(ROWS(AU$54:AU57)&gt;COUNTA($AS$54:$AS$84),"",INDEX($AS$54:$AS$84,SMALL(IF($AS$54:$AS$84&lt;&gt;"",ROW(AS$54:AS$84)-ROW($AS$54)+1),ROWS(AU$54:AU57)))),"")</f>
        <v/>
      </c>
      <c r="AV57" s="67"/>
      <c r="AW57" s="68"/>
      <c r="AX57" s="68"/>
      <c r="AY57" s="68"/>
      <c r="AZ57" s="68"/>
      <c r="BA57" s="105" t="str">
        <f t="shared" si="22"/>
        <v/>
      </c>
      <c r="BB57" s="68"/>
      <c r="BC57" s="68"/>
      <c r="BD57" s="68">
        <f t="shared" si="19"/>
        <v>0</v>
      </c>
      <c r="BE57" s="134">
        <f t="shared" si="23"/>
        <v>0</v>
      </c>
      <c r="BF57" s="68">
        <f t="shared" si="20"/>
        <v>0</v>
      </c>
      <c r="BG57" s="68"/>
      <c r="BH57" s="68"/>
      <c r="BI57" s="68"/>
      <c r="BJ57" s="68"/>
      <c r="BK57" s="68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DR57" s="22">
        <f t="shared" si="12"/>
        <v>0</v>
      </c>
    </row>
    <row r="58" spans="2:220" s="22" customFormat="1" ht="18.899999999999999" customHeight="1" x14ac:dyDescent="0.25">
      <c r="B58" s="21"/>
      <c r="C58" s="249" t="str">
        <f t="shared" si="21"/>
        <v/>
      </c>
      <c r="D58" s="311"/>
      <c r="E58" s="313"/>
      <c r="F58" s="314">
        <f t="shared" si="24"/>
        <v>0</v>
      </c>
      <c r="G58" s="315"/>
      <c r="H58" s="292"/>
      <c r="I58" s="24"/>
      <c r="J58" s="318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20"/>
      <c r="AC58" s="316"/>
      <c r="AD58" s="317"/>
      <c r="AE58" s="234"/>
      <c r="AF58" s="298" t="str">
        <f t="shared" si="14"/>
        <v/>
      </c>
      <c r="AG58" s="49"/>
      <c r="AH58" s="116">
        <f t="shared" si="15"/>
        <v>0</v>
      </c>
      <c r="AI58" s="99">
        <f t="shared" si="16"/>
        <v>0</v>
      </c>
      <c r="AJ58" s="117"/>
      <c r="AK58" s="68"/>
      <c r="AL58" s="68"/>
      <c r="AM58" s="118"/>
      <c r="AN58" s="56"/>
      <c r="AO58" s="56"/>
      <c r="AP58" s="63">
        <f t="shared" ref="AP58:AP84" si="25">+AP57+1</f>
        <v>4</v>
      </c>
      <c r="AQ58" s="56">
        <f t="shared" si="11"/>
        <v>0</v>
      </c>
      <c r="AR58" s="76">
        <f t="shared" si="17"/>
        <v>0</v>
      </c>
      <c r="AS58" s="63" t="str">
        <f t="shared" si="18"/>
        <v/>
      </c>
      <c r="AT58" s="56"/>
      <c r="AU58" s="65" t="str">
        <f t="array" ref="AU58">IFERROR(IF(ROWS(AU$54:AU58)&gt;COUNTA($AS$54:$AS$84),"",INDEX($AS$54:$AS$84,SMALL(IF($AS$54:$AS$84&lt;&gt;"",ROW(AS$54:AS$84)-ROW($AS$54)+1),ROWS(AU$54:AU58)))),"")</f>
        <v/>
      </c>
      <c r="AV58" s="67"/>
      <c r="AW58" s="68"/>
      <c r="AX58" s="68"/>
      <c r="AY58" s="68"/>
      <c r="AZ58" s="68"/>
      <c r="BA58" s="105" t="str">
        <f t="shared" si="22"/>
        <v/>
      </c>
      <c r="BB58" s="68"/>
      <c r="BC58" s="68"/>
      <c r="BD58" s="68">
        <f t="shared" si="19"/>
        <v>0</v>
      </c>
      <c r="BE58" s="68">
        <f t="shared" si="23"/>
        <v>0</v>
      </c>
      <c r="BF58" s="68">
        <f t="shared" si="20"/>
        <v>0</v>
      </c>
      <c r="BG58" s="68"/>
      <c r="BH58" s="68"/>
      <c r="BI58" s="68"/>
      <c r="BJ58" s="68"/>
      <c r="BK58" s="68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DR58" s="22">
        <f t="shared" si="12"/>
        <v>0</v>
      </c>
    </row>
    <row r="59" spans="2:220" s="22" customFormat="1" ht="18.899999999999999" customHeight="1" x14ac:dyDescent="0.25">
      <c r="B59" s="21"/>
      <c r="C59" s="249" t="str">
        <f t="shared" si="21"/>
        <v/>
      </c>
      <c r="D59" s="311"/>
      <c r="E59" s="313"/>
      <c r="F59" s="314">
        <f t="shared" si="24"/>
        <v>0</v>
      </c>
      <c r="G59" s="315"/>
      <c r="H59" s="292"/>
      <c r="I59" s="24"/>
      <c r="J59" s="318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20"/>
      <c r="AC59" s="316"/>
      <c r="AD59" s="317"/>
      <c r="AE59" s="234"/>
      <c r="AF59" s="298" t="str">
        <f>IFERROR(LOOKUP(D59,$AP$54:$AP$133,$BA$54:$BA$133),"")</f>
        <v/>
      </c>
      <c r="AG59" s="49"/>
      <c r="AH59" s="116">
        <f t="shared" si="15"/>
        <v>0</v>
      </c>
      <c r="AI59" s="99">
        <f t="shared" si="16"/>
        <v>0</v>
      </c>
      <c r="AJ59" s="117"/>
      <c r="AK59" s="68"/>
      <c r="AL59" s="68"/>
      <c r="AM59" s="118"/>
      <c r="AN59" s="56"/>
      <c r="AO59" s="56"/>
      <c r="AP59" s="63">
        <f t="shared" si="25"/>
        <v>5</v>
      </c>
      <c r="AQ59" s="56">
        <f t="shared" si="11"/>
        <v>0</v>
      </c>
      <c r="AR59" s="76">
        <f t="shared" si="17"/>
        <v>0</v>
      </c>
      <c r="AS59" s="63" t="str">
        <f t="shared" si="18"/>
        <v/>
      </c>
      <c r="AT59" s="56"/>
      <c r="AU59" s="65" t="str">
        <f t="array" ref="AU59">IFERROR(IF(ROWS(AU$54:AU59)&gt;COUNTA($AS$54:$AS$84),"",INDEX($AS$54:$AS$84,SMALL(IF($AS$54:$AS$84&lt;&gt;"",ROW(AS$54:AS$84)-ROW($AS$54)+1),ROWS(AU$54:AU59)))),"")</f>
        <v/>
      </c>
      <c r="AV59" s="67"/>
      <c r="AW59" s="68"/>
      <c r="AX59" s="68"/>
      <c r="AY59" s="68"/>
      <c r="AZ59" s="68"/>
      <c r="BA59" s="105" t="str">
        <f t="shared" si="22"/>
        <v/>
      </c>
      <c r="BB59" s="68"/>
      <c r="BC59" s="68"/>
      <c r="BD59" s="68">
        <f t="shared" si="19"/>
        <v>0</v>
      </c>
      <c r="BE59" s="134">
        <f t="shared" si="23"/>
        <v>0</v>
      </c>
      <c r="BF59" s="68">
        <f t="shared" si="20"/>
        <v>0</v>
      </c>
      <c r="BG59" s="68"/>
      <c r="BH59" s="68"/>
      <c r="BI59" s="68"/>
      <c r="BJ59" s="68"/>
      <c r="BK59" s="68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DR59" s="22">
        <f t="shared" si="12"/>
        <v>0</v>
      </c>
    </row>
    <row r="60" spans="2:220" s="22" customFormat="1" ht="18.899999999999999" customHeight="1" x14ac:dyDescent="0.25">
      <c r="B60" s="21"/>
      <c r="C60" s="249" t="str">
        <f t="shared" si="21"/>
        <v/>
      </c>
      <c r="D60" s="311"/>
      <c r="E60" s="313"/>
      <c r="F60" s="314">
        <f t="shared" si="24"/>
        <v>0</v>
      </c>
      <c r="G60" s="315"/>
      <c r="H60" s="292"/>
      <c r="I60" s="24"/>
      <c r="J60" s="318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20"/>
      <c r="AC60" s="316"/>
      <c r="AD60" s="317"/>
      <c r="AE60" s="234"/>
      <c r="AF60" s="298" t="str">
        <f t="shared" si="14"/>
        <v/>
      </c>
      <c r="AG60" s="49"/>
      <c r="AH60" s="116">
        <f t="shared" si="15"/>
        <v>0</v>
      </c>
      <c r="AI60" s="99">
        <f t="shared" si="16"/>
        <v>0</v>
      </c>
      <c r="AJ60" s="117"/>
      <c r="AK60" s="68"/>
      <c r="AL60" s="68"/>
      <c r="AM60" s="118"/>
      <c r="AN60" s="56"/>
      <c r="AO60" s="56"/>
      <c r="AP60" s="63">
        <f t="shared" si="25"/>
        <v>6</v>
      </c>
      <c r="AQ60" s="56">
        <f t="shared" si="11"/>
        <v>0</v>
      </c>
      <c r="AR60" s="76">
        <f t="shared" si="17"/>
        <v>0</v>
      </c>
      <c r="AS60" s="63" t="str">
        <f t="shared" si="18"/>
        <v/>
      </c>
      <c r="AT60" s="56"/>
      <c r="AU60" s="65" t="str">
        <f t="array" ref="AU60">IFERROR(IF(ROWS(AU$54:AU60)&gt;COUNTA($AS$54:$AS$84),"",INDEX($AS$54:$AS$84,SMALL(IF($AS$54:$AS$84&lt;&gt;"",ROW(AS$54:AS$84)-ROW($AS$54)+1),ROWS(AU$54:AU60)))),"")</f>
        <v/>
      </c>
      <c r="AV60" s="67"/>
      <c r="AW60" s="68"/>
      <c r="AX60" s="68"/>
      <c r="AY60" s="68"/>
      <c r="AZ60" s="68"/>
      <c r="BA60" s="105" t="str">
        <f t="shared" si="22"/>
        <v/>
      </c>
      <c r="BB60" s="68"/>
      <c r="BC60" s="68"/>
      <c r="BD60" s="68">
        <f t="shared" si="19"/>
        <v>0</v>
      </c>
      <c r="BE60" s="68">
        <f t="shared" si="23"/>
        <v>0</v>
      </c>
      <c r="BF60" s="68">
        <f t="shared" si="20"/>
        <v>0</v>
      </c>
      <c r="BG60" s="68"/>
      <c r="BH60" s="68"/>
      <c r="BI60" s="68"/>
      <c r="BJ60" s="68"/>
      <c r="BK60" s="68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DR60" s="22">
        <f t="shared" si="12"/>
        <v>0</v>
      </c>
    </row>
    <row r="61" spans="2:220" s="22" customFormat="1" ht="18.899999999999999" customHeight="1" x14ac:dyDescent="0.25">
      <c r="B61" s="21"/>
      <c r="C61" s="249" t="str">
        <f t="shared" si="21"/>
        <v/>
      </c>
      <c r="D61" s="311"/>
      <c r="E61" s="313"/>
      <c r="F61" s="314">
        <f t="shared" si="24"/>
        <v>0</v>
      </c>
      <c r="G61" s="315"/>
      <c r="H61" s="292"/>
      <c r="I61" s="24"/>
      <c r="J61" s="318"/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319"/>
      <c r="V61" s="319"/>
      <c r="W61" s="319"/>
      <c r="X61" s="319"/>
      <c r="Y61" s="319"/>
      <c r="Z61" s="319"/>
      <c r="AA61" s="319"/>
      <c r="AB61" s="320"/>
      <c r="AC61" s="316"/>
      <c r="AD61" s="317"/>
      <c r="AE61" s="234"/>
      <c r="AF61" s="298" t="str">
        <f t="shared" si="14"/>
        <v/>
      </c>
      <c r="AG61" s="49"/>
      <c r="AH61" s="116">
        <f t="shared" si="15"/>
        <v>0</v>
      </c>
      <c r="AI61" s="99">
        <f t="shared" si="16"/>
        <v>0</v>
      </c>
      <c r="AJ61" s="117"/>
      <c r="AK61" s="68"/>
      <c r="AL61" s="68"/>
      <c r="AM61" s="118"/>
      <c r="AN61" s="56"/>
      <c r="AO61" s="56"/>
      <c r="AP61" s="63">
        <f t="shared" si="25"/>
        <v>7</v>
      </c>
      <c r="AQ61" s="56">
        <f t="shared" si="11"/>
        <v>0</v>
      </c>
      <c r="AR61" s="76">
        <f t="shared" si="17"/>
        <v>0</v>
      </c>
      <c r="AS61" s="63" t="str">
        <f t="shared" si="18"/>
        <v/>
      </c>
      <c r="AT61" s="56"/>
      <c r="AU61" s="65" t="str">
        <f t="array" ref="AU61">IFERROR(IF(ROWS(AU$54:AU61)&gt;COUNTA($AS$54:$AS$84),"",INDEX($AS$54:$AS$84,SMALL(IF($AS$54:$AS$84&lt;&gt;"",ROW(AS$54:AS$84)-ROW($AS$54)+1),ROWS(AU$54:AU61)))),"")</f>
        <v/>
      </c>
      <c r="AV61" s="67"/>
      <c r="AW61" s="68"/>
      <c r="AX61" s="68"/>
      <c r="AY61" s="68"/>
      <c r="AZ61" s="68"/>
      <c r="BA61" s="105" t="str">
        <f t="shared" si="22"/>
        <v/>
      </c>
      <c r="BB61" s="68"/>
      <c r="BC61" s="68"/>
      <c r="BD61" s="68">
        <f t="shared" si="19"/>
        <v>0</v>
      </c>
      <c r="BE61" s="134">
        <f t="shared" si="23"/>
        <v>0</v>
      </c>
      <c r="BF61" s="68">
        <f t="shared" si="20"/>
        <v>0</v>
      </c>
      <c r="BG61" s="68"/>
      <c r="BH61" s="68"/>
      <c r="BI61" s="68"/>
      <c r="BJ61" s="68"/>
      <c r="BK61" s="68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DR61" s="22">
        <f t="shared" si="12"/>
        <v>0</v>
      </c>
    </row>
    <row r="62" spans="2:220" s="22" customFormat="1" ht="18.899999999999999" customHeight="1" x14ac:dyDescent="0.25">
      <c r="B62" s="21"/>
      <c r="C62" s="249" t="str">
        <f t="shared" si="21"/>
        <v/>
      </c>
      <c r="D62" s="311"/>
      <c r="E62" s="313"/>
      <c r="F62" s="314">
        <f t="shared" si="24"/>
        <v>0</v>
      </c>
      <c r="G62" s="315"/>
      <c r="H62" s="292"/>
      <c r="I62" s="24"/>
      <c r="J62" s="318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20"/>
      <c r="AC62" s="316"/>
      <c r="AD62" s="317"/>
      <c r="AE62" s="234"/>
      <c r="AF62" s="298" t="str">
        <f t="shared" si="14"/>
        <v/>
      </c>
      <c r="AG62" s="49"/>
      <c r="AH62" s="116">
        <f t="shared" si="15"/>
        <v>0</v>
      </c>
      <c r="AI62" s="99">
        <f t="shared" si="16"/>
        <v>0</v>
      </c>
      <c r="AJ62" s="117"/>
      <c r="AK62" s="68"/>
      <c r="AL62" s="68"/>
      <c r="AM62" s="118"/>
      <c r="AN62" s="56"/>
      <c r="AO62" s="56"/>
      <c r="AP62" s="63">
        <f t="shared" si="25"/>
        <v>8</v>
      </c>
      <c r="AQ62" s="56">
        <f t="shared" si="11"/>
        <v>0</v>
      </c>
      <c r="AR62" s="76">
        <f t="shared" si="17"/>
        <v>0</v>
      </c>
      <c r="AS62" s="63" t="str">
        <f t="shared" si="18"/>
        <v/>
      </c>
      <c r="AT62" s="56"/>
      <c r="AU62" s="65" t="str">
        <f t="array" ref="AU62">IFERROR(IF(ROWS(AU$54:AU62)&gt;COUNTA($AS$54:$AS$84),"",INDEX($AS$54:$AS$84,SMALL(IF($AS$54:$AS$84&lt;&gt;"",ROW(AS$54:AS$84)-ROW($AS$54)+1),ROWS(AU$54:AU62)))),"")</f>
        <v/>
      </c>
      <c r="AV62" s="67"/>
      <c r="AW62" s="68"/>
      <c r="AX62" s="68"/>
      <c r="AY62" s="68"/>
      <c r="AZ62" s="68"/>
      <c r="BA62" s="105" t="str">
        <f t="shared" si="22"/>
        <v/>
      </c>
      <c r="BB62" s="68"/>
      <c r="BC62" s="68"/>
      <c r="BD62" s="68">
        <f t="shared" si="19"/>
        <v>0</v>
      </c>
      <c r="BE62" s="68">
        <f t="shared" si="23"/>
        <v>0</v>
      </c>
      <c r="BF62" s="68">
        <f t="shared" si="20"/>
        <v>0</v>
      </c>
      <c r="BG62" s="68"/>
      <c r="BH62" s="68"/>
      <c r="BI62" s="68"/>
      <c r="BJ62" s="68"/>
      <c r="BK62" s="68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DR62" s="22">
        <f t="shared" si="12"/>
        <v>0</v>
      </c>
    </row>
    <row r="63" spans="2:220" s="22" customFormat="1" ht="18.899999999999999" customHeight="1" x14ac:dyDescent="0.25">
      <c r="B63" s="21"/>
      <c r="C63" s="249" t="str">
        <f t="shared" si="21"/>
        <v/>
      </c>
      <c r="D63" s="311"/>
      <c r="E63" s="313"/>
      <c r="F63" s="314">
        <f t="shared" si="24"/>
        <v>0</v>
      </c>
      <c r="G63" s="315"/>
      <c r="H63" s="292"/>
      <c r="I63" s="24"/>
      <c r="J63" s="318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20"/>
      <c r="AC63" s="316"/>
      <c r="AD63" s="317"/>
      <c r="AE63" s="234"/>
      <c r="AF63" s="298" t="str">
        <f t="shared" si="14"/>
        <v/>
      </c>
      <c r="AG63" s="49"/>
      <c r="AH63" s="116">
        <f t="shared" si="15"/>
        <v>0</v>
      </c>
      <c r="AI63" s="99">
        <f t="shared" si="16"/>
        <v>0</v>
      </c>
      <c r="AJ63" s="117"/>
      <c r="AK63" s="68"/>
      <c r="AL63" s="68"/>
      <c r="AM63" s="118"/>
      <c r="AN63" s="56"/>
      <c r="AO63" s="56"/>
      <c r="AP63" s="63">
        <f t="shared" si="25"/>
        <v>9</v>
      </c>
      <c r="AQ63" s="56">
        <f t="shared" si="11"/>
        <v>0</v>
      </c>
      <c r="AR63" s="76">
        <f t="shared" si="17"/>
        <v>0</v>
      </c>
      <c r="AS63" s="63" t="str">
        <f t="shared" si="18"/>
        <v/>
      </c>
      <c r="AT63" s="56"/>
      <c r="AU63" s="65" t="str">
        <f t="array" ref="AU63">IFERROR(IF(ROWS(AU$54:AU63)&gt;COUNTA($AS$54:$AS$84),"",INDEX($AS$54:$AS$84,SMALL(IF($AS$54:$AS$84&lt;&gt;"",ROW(AS$54:AS$84)-ROW($AS$54)+1),ROWS(AU$54:AU63)))),"")</f>
        <v/>
      </c>
      <c r="AV63" s="67"/>
      <c r="AW63" s="68"/>
      <c r="AX63" s="68"/>
      <c r="AY63" s="68"/>
      <c r="AZ63" s="68"/>
      <c r="BA63" s="105" t="str">
        <f t="shared" si="22"/>
        <v/>
      </c>
      <c r="BB63" s="68"/>
      <c r="BC63" s="68"/>
      <c r="BD63" s="68">
        <f t="shared" si="19"/>
        <v>0</v>
      </c>
      <c r="BE63" s="134">
        <f t="shared" si="23"/>
        <v>0</v>
      </c>
      <c r="BF63" s="68">
        <f t="shared" si="20"/>
        <v>0</v>
      </c>
      <c r="BG63" s="68"/>
      <c r="BH63" s="68"/>
      <c r="BI63" s="68"/>
      <c r="BJ63" s="68"/>
      <c r="BK63" s="68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DR63" s="22">
        <f t="shared" si="12"/>
        <v>0</v>
      </c>
    </row>
    <row r="64" spans="2:220" s="22" customFormat="1" ht="18.899999999999999" customHeight="1" x14ac:dyDescent="0.25">
      <c r="B64" s="21"/>
      <c r="C64" s="249" t="str">
        <f t="shared" si="21"/>
        <v/>
      </c>
      <c r="D64" s="311"/>
      <c r="E64" s="313"/>
      <c r="F64" s="314">
        <f t="shared" si="24"/>
        <v>0</v>
      </c>
      <c r="G64" s="315"/>
      <c r="H64" s="292"/>
      <c r="I64" s="24"/>
      <c r="J64" s="318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319"/>
      <c r="AB64" s="320"/>
      <c r="AC64" s="316"/>
      <c r="AD64" s="317"/>
      <c r="AE64" s="234"/>
      <c r="AF64" s="298" t="str">
        <f t="shared" si="14"/>
        <v/>
      </c>
      <c r="AG64" s="49"/>
      <c r="AH64" s="116">
        <f t="shared" si="15"/>
        <v>0</v>
      </c>
      <c r="AI64" s="99">
        <f t="shared" si="16"/>
        <v>0</v>
      </c>
      <c r="AJ64" s="117"/>
      <c r="AK64" s="68"/>
      <c r="AL64" s="68"/>
      <c r="AM64" s="118"/>
      <c r="AN64" s="56"/>
      <c r="AO64" s="56"/>
      <c r="AP64" s="63">
        <f t="shared" si="25"/>
        <v>10</v>
      </c>
      <c r="AQ64" s="56">
        <f t="shared" si="11"/>
        <v>0</v>
      </c>
      <c r="AR64" s="76">
        <f t="shared" si="17"/>
        <v>0</v>
      </c>
      <c r="AS64" s="63" t="str">
        <f t="shared" si="18"/>
        <v/>
      </c>
      <c r="AT64" s="56"/>
      <c r="AU64" s="65" t="str">
        <f t="array" ref="AU64">IFERROR(IF(ROWS(AU$54:AU64)&gt;COUNTA($AS$54:$AS$84),"",INDEX($AS$54:$AS$84,SMALL(IF($AS$54:$AS$84&lt;&gt;"",ROW(AS$54:AS$84)-ROW($AS$54)+1),ROWS(AU$54:AU64)))),"")</f>
        <v/>
      </c>
      <c r="AV64" s="67"/>
      <c r="AW64" s="68"/>
      <c r="AX64" s="68"/>
      <c r="AY64" s="68"/>
      <c r="AZ64" s="68"/>
      <c r="BA64" s="105" t="str">
        <f t="shared" si="22"/>
        <v/>
      </c>
      <c r="BB64" s="68"/>
      <c r="BC64" s="68"/>
      <c r="BD64" s="68">
        <f t="shared" si="19"/>
        <v>0</v>
      </c>
      <c r="BE64" s="68">
        <f t="shared" si="23"/>
        <v>0</v>
      </c>
      <c r="BF64" s="68">
        <f t="shared" si="20"/>
        <v>0</v>
      </c>
      <c r="BG64" s="68"/>
      <c r="BH64" s="68"/>
      <c r="BI64" s="68"/>
      <c r="BJ64" s="68"/>
      <c r="BK64" s="68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DR64" s="22">
        <f t="shared" si="12"/>
        <v>0</v>
      </c>
    </row>
    <row r="65" spans="2:122" s="22" customFormat="1" ht="18.899999999999999" customHeight="1" x14ac:dyDescent="0.25">
      <c r="B65" s="21"/>
      <c r="C65" s="249" t="str">
        <f t="shared" si="21"/>
        <v/>
      </c>
      <c r="D65" s="311"/>
      <c r="E65" s="313"/>
      <c r="F65" s="314">
        <f t="shared" si="24"/>
        <v>0</v>
      </c>
      <c r="G65" s="315"/>
      <c r="H65" s="292"/>
      <c r="I65" s="24"/>
      <c r="J65" s="318"/>
      <c r="K65" s="319"/>
      <c r="L65" s="319"/>
      <c r="M65" s="319"/>
      <c r="N65" s="319"/>
      <c r="O65" s="319"/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20"/>
      <c r="AC65" s="316"/>
      <c r="AD65" s="317"/>
      <c r="AE65" s="234"/>
      <c r="AF65" s="298" t="str">
        <f t="shared" si="14"/>
        <v/>
      </c>
      <c r="AG65" s="49"/>
      <c r="AH65" s="116">
        <f t="shared" si="15"/>
        <v>0</v>
      </c>
      <c r="AI65" s="99">
        <f t="shared" si="16"/>
        <v>0</v>
      </c>
      <c r="AJ65" s="117"/>
      <c r="AK65" s="68"/>
      <c r="AL65" s="68"/>
      <c r="AM65" s="118"/>
      <c r="AN65" s="56"/>
      <c r="AO65" s="56"/>
      <c r="AP65" s="63">
        <f t="shared" si="25"/>
        <v>11</v>
      </c>
      <c r="AQ65" s="56">
        <f t="shared" si="11"/>
        <v>0</v>
      </c>
      <c r="AR65" s="76">
        <f t="shared" si="17"/>
        <v>0</v>
      </c>
      <c r="AS65" s="63" t="str">
        <f t="shared" si="18"/>
        <v/>
      </c>
      <c r="AT65" s="56"/>
      <c r="AU65" s="65" t="str">
        <f t="array" ref="AU65">IFERROR(IF(ROWS(AU$54:AU65)&gt;COUNTA($AS$54:$AS$84),"",INDEX($AS$54:$AS$84,SMALL(IF($AS$54:$AS$84&lt;&gt;"",ROW(AS$54:AS$84)-ROW($AS$54)+1),ROWS(AU$54:AU65)))),"")</f>
        <v/>
      </c>
      <c r="AV65" s="67"/>
      <c r="AW65" s="68"/>
      <c r="AX65" s="68"/>
      <c r="AY65" s="68"/>
      <c r="AZ65" s="68"/>
      <c r="BA65" s="105" t="str">
        <f t="shared" si="22"/>
        <v/>
      </c>
      <c r="BB65" s="68"/>
      <c r="BC65" s="68"/>
      <c r="BD65" s="68">
        <f t="shared" si="19"/>
        <v>0</v>
      </c>
      <c r="BE65" s="134">
        <f t="shared" si="23"/>
        <v>0</v>
      </c>
      <c r="BF65" s="68">
        <f t="shared" si="20"/>
        <v>0</v>
      </c>
      <c r="BG65" s="68"/>
      <c r="BH65" s="68"/>
      <c r="BI65" s="68"/>
      <c r="BJ65" s="68"/>
      <c r="BK65" s="68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DR65" s="22">
        <f t="shared" si="12"/>
        <v>0</v>
      </c>
    </row>
    <row r="66" spans="2:122" s="22" customFormat="1" ht="18.899999999999999" customHeight="1" x14ac:dyDescent="0.25">
      <c r="B66" s="21"/>
      <c r="C66" s="249" t="str">
        <f t="shared" si="21"/>
        <v/>
      </c>
      <c r="D66" s="311"/>
      <c r="E66" s="313"/>
      <c r="F66" s="314">
        <f t="shared" si="24"/>
        <v>0</v>
      </c>
      <c r="G66" s="315"/>
      <c r="H66" s="292"/>
      <c r="I66" s="24"/>
      <c r="J66" s="318"/>
      <c r="K66" s="319"/>
      <c r="L66" s="319"/>
      <c r="M66" s="319"/>
      <c r="N66" s="319"/>
      <c r="O66" s="319"/>
      <c r="P66" s="319"/>
      <c r="Q66" s="319"/>
      <c r="R66" s="319"/>
      <c r="S66" s="319"/>
      <c r="T66" s="319"/>
      <c r="U66" s="319"/>
      <c r="V66" s="319"/>
      <c r="W66" s="319"/>
      <c r="X66" s="319"/>
      <c r="Y66" s="319"/>
      <c r="Z66" s="319"/>
      <c r="AA66" s="319"/>
      <c r="AB66" s="320"/>
      <c r="AC66" s="316"/>
      <c r="AD66" s="317"/>
      <c r="AE66" s="234"/>
      <c r="AF66" s="298" t="str">
        <f t="shared" si="14"/>
        <v/>
      </c>
      <c r="AG66" s="49"/>
      <c r="AH66" s="116">
        <f t="shared" si="15"/>
        <v>0</v>
      </c>
      <c r="AI66" s="99">
        <f t="shared" si="16"/>
        <v>0</v>
      </c>
      <c r="AJ66" s="117"/>
      <c r="AK66" s="68"/>
      <c r="AL66" s="68"/>
      <c r="AM66" s="118"/>
      <c r="AN66" s="56"/>
      <c r="AO66" s="56"/>
      <c r="AP66" s="63">
        <f t="shared" si="25"/>
        <v>12</v>
      </c>
      <c r="AQ66" s="56">
        <f t="shared" si="11"/>
        <v>0</v>
      </c>
      <c r="AR66" s="76">
        <f t="shared" si="17"/>
        <v>0</v>
      </c>
      <c r="AS66" s="63" t="str">
        <f t="shared" si="18"/>
        <v/>
      </c>
      <c r="AT66" s="56"/>
      <c r="AU66" s="65" t="str">
        <f t="array" ref="AU66">IFERROR(IF(ROWS(AU$54:AU66)&gt;COUNTA($AS$54:$AS$84),"",INDEX($AS$54:$AS$84,SMALL(IF($AS$54:$AS$84&lt;&gt;"",ROW(AS$54:AS$84)-ROW($AS$54)+1),ROWS(AU$54:AU66)))),"")</f>
        <v/>
      </c>
      <c r="AV66" s="67"/>
      <c r="AW66" s="68"/>
      <c r="AX66" s="68"/>
      <c r="AY66" s="68"/>
      <c r="AZ66" s="68"/>
      <c r="BA66" s="105" t="str">
        <f t="shared" si="22"/>
        <v/>
      </c>
      <c r="BB66" s="68"/>
      <c r="BC66" s="68"/>
      <c r="BD66" s="68">
        <f t="shared" si="19"/>
        <v>0</v>
      </c>
      <c r="BE66" s="68">
        <f t="shared" si="23"/>
        <v>0</v>
      </c>
      <c r="BF66" s="68">
        <f t="shared" si="20"/>
        <v>0</v>
      </c>
      <c r="BG66" s="68"/>
      <c r="BH66" s="68"/>
      <c r="BI66" s="68"/>
      <c r="BJ66" s="68"/>
      <c r="BK66" s="68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DR66" s="22">
        <f t="shared" si="12"/>
        <v>0</v>
      </c>
    </row>
    <row r="67" spans="2:122" s="22" customFormat="1" ht="18.899999999999999" customHeight="1" x14ac:dyDescent="0.25">
      <c r="B67" s="21"/>
      <c r="C67" s="249" t="str">
        <f t="shared" si="21"/>
        <v/>
      </c>
      <c r="D67" s="311"/>
      <c r="E67" s="313"/>
      <c r="F67" s="314">
        <f t="shared" ref="F67:F70" si="26">D67</f>
        <v>0</v>
      </c>
      <c r="G67" s="315"/>
      <c r="H67" s="292"/>
      <c r="I67" s="24"/>
      <c r="J67" s="318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20"/>
      <c r="AC67" s="316"/>
      <c r="AD67" s="317"/>
      <c r="AE67" s="234"/>
      <c r="AF67" s="298" t="str">
        <f t="shared" si="14"/>
        <v/>
      </c>
      <c r="AG67" s="49"/>
      <c r="AH67" s="116">
        <f t="shared" si="15"/>
        <v>0</v>
      </c>
      <c r="AI67" s="99">
        <f t="shared" si="16"/>
        <v>0</v>
      </c>
      <c r="AJ67" s="119"/>
      <c r="AK67" s="68"/>
      <c r="AL67" s="68"/>
      <c r="AM67" s="118"/>
      <c r="AN67" s="56"/>
      <c r="AO67" s="56"/>
      <c r="AP67" s="63">
        <f t="shared" si="25"/>
        <v>13</v>
      </c>
      <c r="AQ67" s="56">
        <f t="shared" si="11"/>
        <v>0</v>
      </c>
      <c r="AR67" s="76">
        <f t="shared" si="17"/>
        <v>0</v>
      </c>
      <c r="AS67" s="63" t="str">
        <f t="shared" si="18"/>
        <v/>
      </c>
      <c r="AT67" s="56"/>
      <c r="AU67" s="65" t="str">
        <f t="array" ref="AU67">IFERROR(IF(ROWS(AU$54:AU67)&gt;COUNTA($AS$54:$AS$84),"",INDEX($AS$54:$AS$84,SMALL(IF($AS$54:$AS$84&lt;&gt;"",ROW(AS$54:AS$84)-ROW($AS$54)+1),ROWS(AU$54:AU67)))),"")</f>
        <v/>
      </c>
      <c r="AV67" s="67"/>
      <c r="AW67" s="68"/>
      <c r="AX67" s="68"/>
      <c r="AY67" s="68"/>
      <c r="AZ67" s="68"/>
      <c r="BA67" s="105" t="str">
        <f t="shared" si="22"/>
        <v/>
      </c>
      <c r="BB67" s="68"/>
      <c r="BC67" s="68"/>
      <c r="BD67" s="68">
        <f t="shared" si="19"/>
        <v>0</v>
      </c>
      <c r="BE67" s="134">
        <f t="shared" si="23"/>
        <v>0</v>
      </c>
      <c r="BF67" s="68">
        <f t="shared" si="20"/>
        <v>0</v>
      </c>
      <c r="BG67" s="68"/>
      <c r="BH67" s="68"/>
      <c r="BI67" s="68"/>
      <c r="BJ67" s="68"/>
      <c r="BK67" s="68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DR67" s="22">
        <f t="shared" si="12"/>
        <v>0</v>
      </c>
    </row>
    <row r="68" spans="2:122" s="22" customFormat="1" ht="18.899999999999999" customHeight="1" x14ac:dyDescent="0.25">
      <c r="B68" s="21"/>
      <c r="C68" s="249" t="str">
        <f t="shared" si="21"/>
        <v/>
      </c>
      <c r="D68" s="311"/>
      <c r="E68" s="313"/>
      <c r="F68" s="314">
        <f t="shared" si="26"/>
        <v>0</v>
      </c>
      <c r="G68" s="315"/>
      <c r="H68" s="292"/>
      <c r="I68" s="24"/>
      <c r="J68" s="318"/>
      <c r="K68" s="319"/>
      <c r="L68" s="319"/>
      <c r="M68" s="319"/>
      <c r="N68" s="319"/>
      <c r="O68" s="319"/>
      <c r="P68" s="319"/>
      <c r="Q68" s="319"/>
      <c r="R68" s="319"/>
      <c r="S68" s="319"/>
      <c r="T68" s="319"/>
      <c r="U68" s="319"/>
      <c r="V68" s="319"/>
      <c r="W68" s="319"/>
      <c r="X68" s="319"/>
      <c r="Y68" s="319"/>
      <c r="Z68" s="319"/>
      <c r="AA68" s="319"/>
      <c r="AB68" s="320"/>
      <c r="AC68" s="316"/>
      <c r="AD68" s="317"/>
      <c r="AE68" s="234"/>
      <c r="AF68" s="298" t="str">
        <f t="shared" si="14"/>
        <v/>
      </c>
      <c r="AG68" s="49"/>
      <c r="AH68" s="116">
        <f t="shared" si="15"/>
        <v>0</v>
      </c>
      <c r="AI68" s="99">
        <f t="shared" si="16"/>
        <v>0</v>
      </c>
      <c r="AJ68" s="117"/>
      <c r="AK68" s="68"/>
      <c r="AL68" s="68"/>
      <c r="AM68" s="118"/>
      <c r="AN68" s="56"/>
      <c r="AO68" s="56"/>
      <c r="AP68" s="63">
        <f t="shared" si="25"/>
        <v>14</v>
      </c>
      <c r="AQ68" s="56">
        <f t="shared" si="11"/>
        <v>0</v>
      </c>
      <c r="AR68" s="76">
        <f t="shared" si="17"/>
        <v>0</v>
      </c>
      <c r="AS68" s="63" t="str">
        <f t="shared" si="18"/>
        <v/>
      </c>
      <c r="AT68" s="56"/>
      <c r="AU68" s="65" t="str">
        <f t="array" ref="AU68">IFERROR(IF(ROWS(AU$54:AU68)&gt;COUNTA($AS$54:$AS$84),"",INDEX($AS$54:$AS$84,SMALL(IF($AS$54:$AS$84&lt;&gt;"",ROW(AS$54:AS$84)-ROW($AS$54)+1),ROWS(AU$54:AU68)))),"")</f>
        <v/>
      </c>
      <c r="AV68" s="67"/>
      <c r="AW68" s="68"/>
      <c r="AX68" s="68"/>
      <c r="AY68" s="68"/>
      <c r="AZ68" s="68"/>
      <c r="BA68" s="105" t="str">
        <f t="shared" si="22"/>
        <v/>
      </c>
      <c r="BB68" s="68"/>
      <c r="BC68" s="68"/>
      <c r="BD68" s="68">
        <f t="shared" si="19"/>
        <v>0</v>
      </c>
      <c r="BE68" s="68">
        <f t="shared" si="23"/>
        <v>0</v>
      </c>
      <c r="BF68" s="68">
        <f t="shared" si="20"/>
        <v>0</v>
      </c>
      <c r="BG68" s="68"/>
      <c r="BH68" s="68"/>
      <c r="BI68" s="68"/>
      <c r="BJ68" s="68"/>
      <c r="BK68" s="68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DR68" s="22">
        <f t="shared" si="12"/>
        <v>0</v>
      </c>
    </row>
    <row r="69" spans="2:122" s="22" customFormat="1" ht="18.899999999999999" customHeight="1" x14ac:dyDescent="0.25">
      <c r="B69" s="21"/>
      <c r="C69" s="249" t="str">
        <f t="shared" si="21"/>
        <v/>
      </c>
      <c r="D69" s="311"/>
      <c r="E69" s="313"/>
      <c r="F69" s="314">
        <f t="shared" si="26"/>
        <v>0</v>
      </c>
      <c r="G69" s="315"/>
      <c r="H69" s="292"/>
      <c r="I69" s="24"/>
      <c r="J69" s="318"/>
      <c r="K69" s="319"/>
      <c r="L69" s="319"/>
      <c r="M69" s="319"/>
      <c r="N69" s="319"/>
      <c r="O69" s="319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20"/>
      <c r="AC69" s="316"/>
      <c r="AD69" s="317"/>
      <c r="AE69" s="234"/>
      <c r="AF69" s="298" t="str">
        <f t="shared" si="14"/>
        <v/>
      </c>
      <c r="AG69" s="49"/>
      <c r="AH69" s="116">
        <f t="shared" si="15"/>
        <v>0</v>
      </c>
      <c r="AI69" s="99">
        <f t="shared" si="16"/>
        <v>0</v>
      </c>
      <c r="AJ69" s="117"/>
      <c r="AK69" s="68"/>
      <c r="AL69" s="68"/>
      <c r="AM69" s="118"/>
      <c r="AN69" s="56"/>
      <c r="AO69" s="56"/>
      <c r="AP69" s="63">
        <f t="shared" si="25"/>
        <v>15</v>
      </c>
      <c r="AQ69" s="56">
        <f t="shared" si="11"/>
        <v>0</v>
      </c>
      <c r="AR69" s="76">
        <f t="shared" si="17"/>
        <v>0</v>
      </c>
      <c r="AS69" s="63" t="str">
        <f t="shared" si="18"/>
        <v/>
      </c>
      <c r="AT69" s="56"/>
      <c r="AU69" s="65" t="str">
        <f t="array" ref="AU69">IFERROR(IF(ROWS(AU$54:AU69)&gt;COUNTA($AS$54:$AS$84),"",INDEX($AS$54:$AS$84,SMALL(IF($AS$54:$AS$84&lt;&gt;"",ROW(AS$54:AS$84)-ROW($AS$54)+1),ROWS(AU$54:AU69)))),"")</f>
        <v/>
      </c>
      <c r="AV69" s="67"/>
      <c r="AW69" s="68"/>
      <c r="AX69" s="68"/>
      <c r="AY69" s="68"/>
      <c r="AZ69" s="68"/>
      <c r="BA69" s="105" t="str">
        <f t="shared" si="22"/>
        <v/>
      </c>
      <c r="BB69" s="68"/>
      <c r="BC69" s="68"/>
      <c r="BD69" s="68">
        <f t="shared" si="19"/>
        <v>0</v>
      </c>
      <c r="BE69" s="134">
        <f t="shared" si="23"/>
        <v>0</v>
      </c>
      <c r="BF69" s="68">
        <f t="shared" si="20"/>
        <v>0</v>
      </c>
      <c r="BG69" s="68"/>
      <c r="BH69" s="68"/>
      <c r="BI69" s="68"/>
      <c r="BJ69" s="68"/>
      <c r="BK69" s="68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DR69" s="22">
        <f t="shared" si="12"/>
        <v>0</v>
      </c>
    </row>
    <row r="70" spans="2:122" s="22" customFormat="1" ht="18.899999999999999" customHeight="1" x14ac:dyDescent="0.25">
      <c r="B70" s="21"/>
      <c r="C70" s="249" t="str">
        <f t="shared" si="21"/>
        <v/>
      </c>
      <c r="D70" s="311"/>
      <c r="E70" s="313"/>
      <c r="F70" s="314">
        <f t="shared" si="26"/>
        <v>0</v>
      </c>
      <c r="G70" s="315"/>
      <c r="H70" s="292"/>
      <c r="I70" s="24"/>
      <c r="J70" s="318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  <c r="X70" s="319"/>
      <c r="Y70" s="319"/>
      <c r="Z70" s="319"/>
      <c r="AA70" s="319"/>
      <c r="AB70" s="320"/>
      <c r="AC70" s="316"/>
      <c r="AD70" s="317"/>
      <c r="AE70" s="234"/>
      <c r="AF70" s="298" t="str">
        <f t="shared" si="14"/>
        <v/>
      </c>
      <c r="AG70" s="49"/>
      <c r="AH70" s="116">
        <f t="shared" si="15"/>
        <v>0</v>
      </c>
      <c r="AI70" s="99">
        <f t="shared" si="16"/>
        <v>0</v>
      </c>
      <c r="AJ70" s="117"/>
      <c r="AK70" s="68"/>
      <c r="AL70" s="68"/>
      <c r="AM70" s="118"/>
      <c r="AN70" s="56"/>
      <c r="AO70" s="56"/>
      <c r="AP70" s="63">
        <f t="shared" si="25"/>
        <v>16</v>
      </c>
      <c r="AQ70" s="56">
        <f t="shared" si="11"/>
        <v>0</v>
      </c>
      <c r="AR70" s="76">
        <f t="shared" si="17"/>
        <v>0</v>
      </c>
      <c r="AS70" s="63" t="str">
        <f t="shared" si="18"/>
        <v/>
      </c>
      <c r="AT70" s="56"/>
      <c r="AU70" s="65" t="str">
        <f t="array" ref="AU70">IFERROR(IF(ROWS(AU$54:AU70)&gt;COUNTA($AS$54:$AS$84),"",INDEX($AS$54:$AS$84,SMALL(IF($AS$54:$AS$84&lt;&gt;"",ROW(AS$54:AS$84)-ROW($AS$54)+1),ROWS(AU$54:AU70)))),"")</f>
        <v/>
      </c>
      <c r="AV70" s="67"/>
      <c r="AW70" s="68"/>
      <c r="AX70" s="68"/>
      <c r="AY70" s="68"/>
      <c r="AZ70" s="68"/>
      <c r="BA70" s="105" t="str">
        <f t="shared" si="22"/>
        <v/>
      </c>
      <c r="BB70" s="68"/>
      <c r="BC70" s="68"/>
      <c r="BD70" s="68">
        <f t="shared" si="19"/>
        <v>0</v>
      </c>
      <c r="BE70" s="68">
        <f t="shared" si="23"/>
        <v>0</v>
      </c>
      <c r="BF70" s="68">
        <f t="shared" si="20"/>
        <v>0</v>
      </c>
      <c r="BG70" s="68"/>
      <c r="BH70" s="68"/>
      <c r="BI70" s="68"/>
      <c r="BJ70" s="68"/>
      <c r="BK70" s="68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DR70" s="22">
        <f t="shared" si="12"/>
        <v>0</v>
      </c>
    </row>
    <row r="71" spans="2:122" s="22" customFormat="1" ht="18.899999999999999" customHeight="1" x14ac:dyDescent="0.25">
      <c r="B71" s="21"/>
      <c r="C71" s="249" t="str">
        <f t="shared" si="21"/>
        <v/>
      </c>
      <c r="D71" s="311"/>
      <c r="E71" s="313"/>
      <c r="F71" s="314">
        <f t="shared" ref="F71" si="27">D71</f>
        <v>0</v>
      </c>
      <c r="G71" s="315"/>
      <c r="H71" s="292"/>
      <c r="I71" s="24"/>
      <c r="J71" s="318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20"/>
      <c r="AC71" s="316"/>
      <c r="AD71" s="317"/>
      <c r="AE71" s="234"/>
      <c r="AF71" s="298" t="str">
        <f t="shared" si="14"/>
        <v/>
      </c>
      <c r="AG71" s="49"/>
      <c r="AH71" s="116">
        <f t="shared" si="15"/>
        <v>0</v>
      </c>
      <c r="AI71" s="99">
        <f t="shared" si="16"/>
        <v>0</v>
      </c>
      <c r="AJ71" s="117"/>
      <c r="AK71" s="68"/>
      <c r="AL71" s="68"/>
      <c r="AM71" s="118"/>
      <c r="AN71" s="56"/>
      <c r="AO71" s="56"/>
      <c r="AP71" s="63">
        <f t="shared" si="25"/>
        <v>17</v>
      </c>
      <c r="AQ71" s="56">
        <f t="shared" si="11"/>
        <v>0</v>
      </c>
      <c r="AR71" s="76">
        <f t="shared" si="17"/>
        <v>0</v>
      </c>
      <c r="AS71" s="63" t="str">
        <f t="shared" si="18"/>
        <v/>
      </c>
      <c r="AT71" s="56"/>
      <c r="AU71" s="65" t="str">
        <f t="array" ref="AU71">IFERROR(IF(ROWS(AU$54:AU71)&gt;COUNTA($AS$54:$AS$84),"",INDEX($AS$54:$AS$84,SMALL(IF($AS$54:$AS$84&lt;&gt;"",ROW(AS$54:AS$84)-ROW($AS$54)+1),ROWS(AU$54:AU71)))),"")</f>
        <v/>
      </c>
      <c r="AV71" s="67"/>
      <c r="AW71" s="68"/>
      <c r="AX71" s="68"/>
      <c r="AY71" s="68"/>
      <c r="AZ71" s="68"/>
      <c r="BA71" s="105" t="str">
        <f t="shared" si="22"/>
        <v/>
      </c>
      <c r="BB71" s="68"/>
      <c r="BC71" s="68"/>
      <c r="BD71" s="68">
        <f t="shared" si="19"/>
        <v>0</v>
      </c>
      <c r="BE71" s="134">
        <f t="shared" si="23"/>
        <v>0</v>
      </c>
      <c r="BF71" s="68">
        <f t="shared" si="20"/>
        <v>0</v>
      </c>
      <c r="BG71" s="68"/>
      <c r="BH71" s="68"/>
      <c r="BI71" s="68"/>
      <c r="BJ71" s="68"/>
      <c r="BK71" s="68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DR71" s="22">
        <f t="shared" si="12"/>
        <v>0</v>
      </c>
    </row>
    <row r="72" spans="2:122" s="22" customFormat="1" ht="18.899999999999999" customHeight="1" x14ac:dyDescent="0.25">
      <c r="B72" s="21"/>
      <c r="C72" s="249" t="str">
        <f t="shared" si="21"/>
        <v/>
      </c>
      <c r="D72" s="311"/>
      <c r="E72" s="313"/>
      <c r="F72" s="314">
        <f t="shared" si="24"/>
        <v>0</v>
      </c>
      <c r="G72" s="315"/>
      <c r="H72" s="292"/>
      <c r="I72" s="24"/>
      <c r="J72" s="318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319"/>
      <c r="AB72" s="320"/>
      <c r="AC72" s="316"/>
      <c r="AD72" s="317"/>
      <c r="AE72" s="234"/>
      <c r="AF72" s="298" t="str">
        <f t="shared" si="14"/>
        <v/>
      </c>
      <c r="AG72" s="49"/>
      <c r="AH72" s="116">
        <f t="shared" si="15"/>
        <v>0</v>
      </c>
      <c r="AI72" s="99">
        <f t="shared" si="16"/>
        <v>0</v>
      </c>
      <c r="AJ72" s="117"/>
      <c r="AK72" s="68"/>
      <c r="AL72" s="68"/>
      <c r="AM72" s="118"/>
      <c r="AN72" s="56"/>
      <c r="AO72" s="56"/>
      <c r="AP72" s="63">
        <f t="shared" si="25"/>
        <v>18</v>
      </c>
      <c r="AQ72" s="56">
        <f t="shared" si="11"/>
        <v>0</v>
      </c>
      <c r="AR72" s="76">
        <f t="shared" si="17"/>
        <v>0</v>
      </c>
      <c r="AS72" s="63" t="str">
        <f t="shared" si="18"/>
        <v/>
      </c>
      <c r="AT72" s="56"/>
      <c r="AU72" s="65" t="str">
        <f t="array" ref="AU72">IFERROR(IF(ROWS(AU$54:AU72)&gt;COUNTA($AS$54:$AS$84),"",INDEX($AS$54:$AS$84,SMALL(IF($AS$54:$AS$84&lt;&gt;"",ROW(AS$54:AS$84)-ROW($AS$54)+1),ROWS(AU$54:AU72)))),"")</f>
        <v/>
      </c>
      <c r="AV72" s="67"/>
      <c r="AW72" s="68"/>
      <c r="AX72" s="68"/>
      <c r="AY72" s="68"/>
      <c r="AZ72" s="68"/>
      <c r="BA72" s="105" t="str">
        <f t="shared" si="22"/>
        <v/>
      </c>
      <c r="BB72" s="68"/>
      <c r="BC72" s="68"/>
      <c r="BD72" s="68">
        <f t="shared" si="19"/>
        <v>0</v>
      </c>
      <c r="BE72" s="68">
        <f t="shared" si="23"/>
        <v>0</v>
      </c>
      <c r="BF72" s="68">
        <f t="shared" si="20"/>
        <v>0</v>
      </c>
      <c r="BG72" s="68"/>
      <c r="BH72" s="68"/>
      <c r="BI72" s="68"/>
      <c r="BJ72" s="68"/>
      <c r="BK72" s="68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DR72" s="22">
        <f t="shared" si="12"/>
        <v>0</v>
      </c>
    </row>
    <row r="73" spans="2:122" s="22" customFormat="1" ht="18.899999999999999" customHeight="1" x14ac:dyDescent="0.25">
      <c r="B73" s="21"/>
      <c r="C73" s="249" t="str">
        <f t="shared" si="21"/>
        <v/>
      </c>
      <c r="D73" s="311"/>
      <c r="E73" s="313"/>
      <c r="F73" s="314">
        <f t="shared" si="24"/>
        <v>0</v>
      </c>
      <c r="G73" s="315"/>
      <c r="H73" s="292"/>
      <c r="I73" s="24"/>
      <c r="J73" s="318"/>
      <c r="K73" s="319"/>
      <c r="L73" s="319"/>
      <c r="M73" s="319"/>
      <c r="N73" s="319"/>
      <c r="O73" s="319"/>
      <c r="P73" s="319"/>
      <c r="Q73" s="319"/>
      <c r="R73" s="319"/>
      <c r="S73" s="319"/>
      <c r="T73" s="319"/>
      <c r="U73" s="319"/>
      <c r="V73" s="319"/>
      <c r="W73" s="319"/>
      <c r="X73" s="319"/>
      <c r="Y73" s="319"/>
      <c r="Z73" s="319"/>
      <c r="AA73" s="319"/>
      <c r="AB73" s="320"/>
      <c r="AC73" s="316"/>
      <c r="AD73" s="317"/>
      <c r="AE73" s="234"/>
      <c r="AF73" s="298" t="str">
        <f t="shared" si="14"/>
        <v/>
      </c>
      <c r="AG73" s="49"/>
      <c r="AH73" s="116">
        <f t="shared" si="15"/>
        <v>0</v>
      </c>
      <c r="AI73" s="99">
        <f t="shared" si="16"/>
        <v>0</v>
      </c>
      <c r="AJ73" s="117"/>
      <c r="AK73" s="68"/>
      <c r="AL73" s="68"/>
      <c r="AM73" s="118"/>
      <c r="AN73" s="56"/>
      <c r="AO73" s="56"/>
      <c r="AP73" s="63">
        <f t="shared" si="25"/>
        <v>19</v>
      </c>
      <c r="AQ73" s="56">
        <f t="shared" si="11"/>
        <v>0</v>
      </c>
      <c r="AR73" s="76">
        <f t="shared" si="17"/>
        <v>0</v>
      </c>
      <c r="AS73" s="63" t="str">
        <f t="shared" si="18"/>
        <v/>
      </c>
      <c r="AT73" s="56"/>
      <c r="AU73" s="65" t="str">
        <f t="array" ref="AU73">IFERROR(IF(ROWS(AU$54:AU73)&gt;COUNTA($AS$54:$AS$84),"",INDEX($AS$54:$AS$84,SMALL(IF($AS$54:$AS$84&lt;&gt;"",ROW(AS$54:AS$84)-ROW($AS$54)+1),ROWS(AU$54:AU73)))),"")</f>
        <v/>
      </c>
      <c r="AV73" s="67"/>
      <c r="AW73" s="68"/>
      <c r="AX73" s="68"/>
      <c r="AY73" s="68"/>
      <c r="AZ73" s="68"/>
      <c r="BA73" s="105" t="str">
        <f t="shared" si="22"/>
        <v/>
      </c>
      <c r="BB73" s="68"/>
      <c r="BC73" s="68"/>
      <c r="BD73" s="68">
        <f t="shared" si="19"/>
        <v>0</v>
      </c>
      <c r="BE73" s="134">
        <f t="shared" si="23"/>
        <v>0</v>
      </c>
      <c r="BF73" s="68">
        <f t="shared" si="20"/>
        <v>0</v>
      </c>
      <c r="BG73" s="68"/>
      <c r="BH73" s="68"/>
      <c r="BI73" s="68"/>
      <c r="BJ73" s="68"/>
      <c r="BK73" s="68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DR73" s="22">
        <f t="shared" si="12"/>
        <v>0</v>
      </c>
    </row>
    <row r="74" spans="2:122" s="22" customFormat="1" ht="18.899999999999999" customHeight="1" x14ac:dyDescent="0.25">
      <c r="B74" s="21"/>
      <c r="C74" s="249" t="str">
        <f t="shared" si="21"/>
        <v/>
      </c>
      <c r="D74" s="311"/>
      <c r="E74" s="313"/>
      <c r="F74" s="314">
        <f t="shared" si="24"/>
        <v>0</v>
      </c>
      <c r="G74" s="315"/>
      <c r="H74" s="292"/>
      <c r="I74" s="24"/>
      <c r="J74" s="318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20"/>
      <c r="AC74" s="316"/>
      <c r="AD74" s="317"/>
      <c r="AE74" s="234"/>
      <c r="AF74" s="298" t="str">
        <f t="shared" si="14"/>
        <v/>
      </c>
      <c r="AG74" s="49"/>
      <c r="AH74" s="116">
        <f t="shared" si="15"/>
        <v>0</v>
      </c>
      <c r="AI74" s="99">
        <f t="shared" si="16"/>
        <v>0</v>
      </c>
      <c r="AJ74" s="117"/>
      <c r="AK74" s="68"/>
      <c r="AL74" s="68"/>
      <c r="AM74" s="118"/>
      <c r="AN74" s="56"/>
      <c r="AO74" s="56"/>
      <c r="AP74" s="63">
        <f t="shared" si="25"/>
        <v>20</v>
      </c>
      <c r="AQ74" s="56">
        <f t="shared" si="11"/>
        <v>0</v>
      </c>
      <c r="AR74" s="76">
        <f t="shared" si="17"/>
        <v>0</v>
      </c>
      <c r="AS74" s="63" t="str">
        <f t="shared" si="18"/>
        <v/>
      </c>
      <c r="AT74" s="56"/>
      <c r="AU74" s="65" t="str">
        <f t="array" ref="AU74">IFERROR(IF(ROWS(AU$54:AU74)&gt;COUNTA($AS$54:$AS$84),"",INDEX($AS$54:$AS$84,SMALL(IF($AS$54:$AS$84&lt;&gt;"",ROW(AS$54:AS$84)-ROW($AS$54)+1),ROWS(AU$54:AU74)))),"")</f>
        <v/>
      </c>
      <c r="AV74" s="67"/>
      <c r="AW74" s="68"/>
      <c r="AX74" s="68"/>
      <c r="AY74" s="68"/>
      <c r="AZ74" s="68"/>
      <c r="BA74" s="105" t="str">
        <f t="shared" si="22"/>
        <v/>
      </c>
      <c r="BB74" s="68"/>
      <c r="BC74" s="68"/>
      <c r="BD74" s="68">
        <f t="shared" si="19"/>
        <v>0</v>
      </c>
      <c r="BE74" s="68">
        <f t="shared" si="23"/>
        <v>0</v>
      </c>
      <c r="BF74" s="68">
        <f t="shared" si="20"/>
        <v>0</v>
      </c>
      <c r="BG74" s="68"/>
      <c r="BH74" s="68"/>
      <c r="BI74" s="68"/>
      <c r="BJ74" s="68"/>
      <c r="BK74" s="68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DR74" s="22">
        <f t="shared" si="12"/>
        <v>0</v>
      </c>
    </row>
    <row r="75" spans="2:122" s="22" customFormat="1" ht="18.899999999999999" customHeight="1" x14ac:dyDescent="0.25">
      <c r="B75" s="21"/>
      <c r="C75" s="249" t="str">
        <f t="shared" si="21"/>
        <v/>
      </c>
      <c r="D75" s="311"/>
      <c r="E75" s="313"/>
      <c r="F75" s="314">
        <f t="shared" si="24"/>
        <v>0</v>
      </c>
      <c r="G75" s="315"/>
      <c r="H75" s="292"/>
      <c r="I75" s="24"/>
      <c r="J75" s="318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20"/>
      <c r="AC75" s="316"/>
      <c r="AD75" s="317"/>
      <c r="AE75" s="234"/>
      <c r="AF75" s="298" t="str">
        <f t="shared" si="14"/>
        <v/>
      </c>
      <c r="AG75" s="49"/>
      <c r="AH75" s="116">
        <f t="shared" si="15"/>
        <v>0</v>
      </c>
      <c r="AI75" s="99">
        <f t="shared" si="16"/>
        <v>0</v>
      </c>
      <c r="AJ75" s="117"/>
      <c r="AK75" s="68"/>
      <c r="AL75" s="68"/>
      <c r="AM75" s="118"/>
      <c r="AN75" s="56"/>
      <c r="AO75" s="56"/>
      <c r="AP75" s="63">
        <f t="shared" si="25"/>
        <v>21</v>
      </c>
      <c r="AQ75" s="56">
        <f t="shared" si="11"/>
        <v>0</v>
      </c>
      <c r="AR75" s="76">
        <f t="shared" si="17"/>
        <v>0</v>
      </c>
      <c r="AS75" s="63" t="str">
        <f t="shared" si="18"/>
        <v/>
      </c>
      <c r="AT75" s="56"/>
      <c r="AU75" s="65" t="str">
        <f t="array" ref="AU75">IFERROR(IF(ROWS(AU$54:AU75)&gt;COUNTA($AS$54:$AS$84),"",INDEX($AS$54:$AS$84,SMALL(IF($AS$54:$AS$84&lt;&gt;"",ROW(AS$54:AS$84)-ROW($AS$54)+1),ROWS(AU$54:AU75)))),"")</f>
        <v/>
      </c>
      <c r="AV75" s="67"/>
      <c r="AW75" s="68"/>
      <c r="AX75" s="68"/>
      <c r="AY75" s="68"/>
      <c r="AZ75" s="68"/>
      <c r="BA75" s="105" t="str">
        <f t="shared" si="22"/>
        <v/>
      </c>
      <c r="BB75" s="68"/>
      <c r="BC75" s="68"/>
      <c r="BD75" s="68">
        <f t="shared" si="19"/>
        <v>0</v>
      </c>
      <c r="BE75" s="134">
        <f t="shared" si="23"/>
        <v>0</v>
      </c>
      <c r="BF75" s="68">
        <f t="shared" si="20"/>
        <v>0</v>
      </c>
      <c r="BG75" s="68"/>
      <c r="BH75" s="68"/>
      <c r="BI75" s="68"/>
      <c r="BJ75" s="68"/>
      <c r="BK75" s="68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DR75" s="22">
        <f t="shared" si="12"/>
        <v>0</v>
      </c>
    </row>
    <row r="76" spans="2:122" s="22" customFormat="1" ht="18.899999999999999" customHeight="1" x14ac:dyDescent="0.25">
      <c r="B76" s="21"/>
      <c r="C76" s="249" t="str">
        <f t="shared" si="21"/>
        <v/>
      </c>
      <c r="D76" s="311"/>
      <c r="E76" s="313"/>
      <c r="F76" s="314">
        <f t="shared" si="24"/>
        <v>0</v>
      </c>
      <c r="G76" s="315"/>
      <c r="H76" s="292"/>
      <c r="I76" s="24"/>
      <c r="J76" s="318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20"/>
      <c r="AC76" s="316"/>
      <c r="AD76" s="317"/>
      <c r="AE76" s="234"/>
      <c r="AF76" s="298" t="str">
        <f t="shared" si="14"/>
        <v/>
      </c>
      <c r="AG76" s="49"/>
      <c r="AH76" s="116">
        <f t="shared" si="15"/>
        <v>0</v>
      </c>
      <c r="AI76" s="99">
        <f t="shared" si="16"/>
        <v>0</v>
      </c>
      <c r="AJ76" s="117"/>
      <c r="AK76" s="68"/>
      <c r="AL76" s="68"/>
      <c r="AM76" s="118"/>
      <c r="AN76" s="56"/>
      <c r="AO76" s="56"/>
      <c r="AP76" s="63">
        <f t="shared" si="25"/>
        <v>22</v>
      </c>
      <c r="AQ76" s="56">
        <f t="shared" si="11"/>
        <v>0</v>
      </c>
      <c r="AR76" s="76">
        <f t="shared" si="17"/>
        <v>0</v>
      </c>
      <c r="AS76" s="63" t="str">
        <f t="shared" si="18"/>
        <v/>
      </c>
      <c r="AT76" s="56"/>
      <c r="AU76" s="65" t="str">
        <f t="array" ref="AU76">IFERROR(IF(ROWS(AU$54:AU76)&gt;COUNTA($AS$54:$AS$84),"",INDEX($AS$54:$AS$84,SMALL(IF($AS$54:$AS$84&lt;&gt;"",ROW(AS$54:AS$84)-ROW($AS$54)+1),ROWS(AU$54:AU76)))),"")</f>
        <v/>
      </c>
      <c r="AV76" s="67"/>
      <c r="AW76" s="68"/>
      <c r="AX76" s="68"/>
      <c r="AY76" s="68"/>
      <c r="AZ76" s="68"/>
      <c r="BA76" s="105" t="str">
        <f t="shared" si="22"/>
        <v/>
      </c>
      <c r="BB76" s="68"/>
      <c r="BC76" s="68"/>
      <c r="BD76" s="68">
        <f t="shared" si="19"/>
        <v>0</v>
      </c>
      <c r="BE76" s="68">
        <f t="shared" si="23"/>
        <v>0</v>
      </c>
      <c r="BF76" s="68">
        <f t="shared" si="20"/>
        <v>0</v>
      </c>
      <c r="BG76" s="68"/>
      <c r="BH76" s="68"/>
      <c r="BI76" s="68"/>
      <c r="BJ76" s="68"/>
      <c r="BK76" s="68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DR76" s="22">
        <f t="shared" si="12"/>
        <v>0</v>
      </c>
    </row>
    <row r="77" spans="2:122" s="22" customFormat="1" ht="18.899999999999999" customHeight="1" x14ac:dyDescent="0.25">
      <c r="B77" s="21"/>
      <c r="C77" s="249" t="str">
        <f t="shared" si="21"/>
        <v/>
      </c>
      <c r="D77" s="311"/>
      <c r="E77" s="313"/>
      <c r="F77" s="314">
        <f t="shared" si="24"/>
        <v>0</v>
      </c>
      <c r="G77" s="315"/>
      <c r="H77" s="292"/>
      <c r="I77" s="24"/>
      <c r="J77" s="318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20"/>
      <c r="AC77" s="316"/>
      <c r="AD77" s="317"/>
      <c r="AE77" s="234"/>
      <c r="AF77" s="298" t="str">
        <f t="shared" si="14"/>
        <v/>
      </c>
      <c r="AG77" s="49"/>
      <c r="AH77" s="116">
        <f t="shared" si="15"/>
        <v>0</v>
      </c>
      <c r="AI77" s="99">
        <f t="shared" si="16"/>
        <v>0</v>
      </c>
      <c r="AJ77" s="117"/>
      <c r="AK77" s="68"/>
      <c r="AL77" s="68"/>
      <c r="AM77" s="118"/>
      <c r="AN77" s="56"/>
      <c r="AO77" s="56"/>
      <c r="AP77" s="63">
        <f t="shared" si="25"/>
        <v>23</v>
      </c>
      <c r="AQ77" s="56">
        <f t="shared" si="11"/>
        <v>0</v>
      </c>
      <c r="AR77" s="76">
        <f t="shared" si="17"/>
        <v>0</v>
      </c>
      <c r="AS77" s="63" t="str">
        <f t="shared" si="18"/>
        <v/>
      </c>
      <c r="AT77" s="56"/>
      <c r="AU77" s="65" t="str">
        <f t="array" ref="AU77">IFERROR(IF(ROWS(AU$54:AU77)&gt;COUNTA($AS$54:$AS$84),"",INDEX($AS$54:$AS$84,SMALL(IF($AS$54:$AS$84&lt;&gt;"",ROW(AS$54:AS$84)-ROW($AS$54)+1),ROWS(AU$54:AU77)))),"")</f>
        <v/>
      </c>
      <c r="AV77" s="67"/>
      <c r="AW77" s="68"/>
      <c r="AX77" s="68"/>
      <c r="AY77" s="68"/>
      <c r="AZ77" s="68"/>
      <c r="BA77" s="105" t="str">
        <f t="shared" si="22"/>
        <v/>
      </c>
      <c r="BB77" s="68"/>
      <c r="BC77" s="68"/>
      <c r="BD77" s="68">
        <f t="shared" si="19"/>
        <v>0</v>
      </c>
      <c r="BE77" s="134">
        <f t="shared" si="23"/>
        <v>0</v>
      </c>
      <c r="BF77" s="68">
        <f t="shared" si="20"/>
        <v>0</v>
      </c>
      <c r="BG77" s="68"/>
      <c r="BH77" s="68"/>
      <c r="BI77" s="68"/>
      <c r="BJ77" s="68"/>
      <c r="BK77" s="68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DR77" s="22">
        <f t="shared" si="12"/>
        <v>0</v>
      </c>
    </row>
    <row r="78" spans="2:122" s="22" customFormat="1" ht="18.899999999999999" customHeight="1" x14ac:dyDescent="0.25">
      <c r="B78" s="21"/>
      <c r="C78" s="249" t="str">
        <f t="shared" si="21"/>
        <v/>
      </c>
      <c r="D78" s="311"/>
      <c r="E78" s="313"/>
      <c r="F78" s="314">
        <f t="shared" si="24"/>
        <v>0</v>
      </c>
      <c r="G78" s="315"/>
      <c r="H78" s="292"/>
      <c r="I78" s="24"/>
      <c r="J78" s="318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20"/>
      <c r="AC78" s="316"/>
      <c r="AD78" s="317"/>
      <c r="AE78" s="234"/>
      <c r="AF78" s="298" t="str">
        <f t="shared" si="14"/>
        <v/>
      </c>
      <c r="AG78" s="49"/>
      <c r="AH78" s="116">
        <f t="shared" si="15"/>
        <v>0</v>
      </c>
      <c r="AI78" s="99">
        <f t="shared" si="16"/>
        <v>0</v>
      </c>
      <c r="AJ78" s="117"/>
      <c r="AK78" s="68"/>
      <c r="AL78" s="68"/>
      <c r="AM78" s="118"/>
      <c r="AN78" s="56"/>
      <c r="AO78" s="56"/>
      <c r="AP78" s="63">
        <f t="shared" si="25"/>
        <v>24</v>
      </c>
      <c r="AQ78" s="56">
        <f t="shared" si="11"/>
        <v>0</v>
      </c>
      <c r="AR78" s="76">
        <f t="shared" si="17"/>
        <v>0</v>
      </c>
      <c r="AS78" s="63" t="str">
        <f t="shared" si="18"/>
        <v/>
      </c>
      <c r="AT78" s="56"/>
      <c r="AU78" s="65" t="str">
        <f t="array" ref="AU78">IFERROR(IF(ROWS(AU$54:AU78)&gt;COUNTA($AS$54:$AS$84),"",INDEX($AS$54:$AS$84,SMALL(IF($AS$54:$AS$84&lt;&gt;"",ROW(AS$54:AS$84)-ROW($AS$54)+1),ROWS(AU$54:AU78)))),"")</f>
        <v/>
      </c>
      <c r="AV78" s="67"/>
      <c r="AW78" s="68"/>
      <c r="AX78" s="68"/>
      <c r="AY78" s="68"/>
      <c r="AZ78" s="68"/>
      <c r="BA78" s="105" t="str">
        <f t="shared" si="22"/>
        <v/>
      </c>
      <c r="BB78" s="68"/>
      <c r="BC78" s="68"/>
      <c r="BD78" s="68">
        <f t="shared" si="19"/>
        <v>0</v>
      </c>
      <c r="BE78" s="68">
        <f t="shared" si="23"/>
        <v>0</v>
      </c>
      <c r="BF78" s="68">
        <f t="shared" si="20"/>
        <v>0</v>
      </c>
      <c r="BG78" s="68"/>
      <c r="BH78" s="68"/>
      <c r="BI78" s="68"/>
      <c r="BJ78" s="68"/>
      <c r="BK78" s="68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DR78" s="22">
        <f t="shared" si="12"/>
        <v>0</v>
      </c>
    </row>
    <row r="79" spans="2:122" s="22" customFormat="1" ht="18.899999999999999" customHeight="1" x14ac:dyDescent="0.25">
      <c r="B79" s="21"/>
      <c r="C79" s="249" t="str">
        <f t="shared" si="21"/>
        <v/>
      </c>
      <c r="D79" s="311"/>
      <c r="E79" s="313"/>
      <c r="F79" s="314">
        <f t="shared" si="24"/>
        <v>0</v>
      </c>
      <c r="G79" s="315"/>
      <c r="H79" s="292"/>
      <c r="I79" s="24"/>
      <c r="J79" s="318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20"/>
      <c r="AC79" s="316"/>
      <c r="AD79" s="317"/>
      <c r="AE79" s="234"/>
      <c r="AF79" s="298" t="str">
        <f t="shared" si="14"/>
        <v/>
      </c>
      <c r="AG79" s="49"/>
      <c r="AH79" s="116">
        <f t="shared" si="15"/>
        <v>0</v>
      </c>
      <c r="AI79" s="99">
        <f t="shared" si="16"/>
        <v>0</v>
      </c>
      <c r="AJ79" s="117"/>
      <c r="AK79" s="68"/>
      <c r="AL79" s="68"/>
      <c r="AM79" s="118"/>
      <c r="AN79" s="56"/>
      <c r="AO79" s="56"/>
      <c r="AP79" s="63">
        <f t="shared" si="25"/>
        <v>25</v>
      </c>
      <c r="AQ79" s="56">
        <f t="shared" si="11"/>
        <v>0</v>
      </c>
      <c r="AR79" s="76">
        <f t="shared" si="17"/>
        <v>0</v>
      </c>
      <c r="AS79" s="63" t="str">
        <f t="shared" si="18"/>
        <v/>
      </c>
      <c r="AT79" s="56"/>
      <c r="AU79" s="65" t="str">
        <f t="array" ref="AU79">IFERROR(IF(ROWS(AU$54:AU79)&gt;COUNTA($AS$54:$AS$84),"",INDEX($AS$54:$AS$84,SMALL(IF($AS$54:$AS$84&lt;&gt;"",ROW(AS$54:AS$84)-ROW($AS$54)+1),ROWS(AU$54:AU79)))),"")</f>
        <v/>
      </c>
      <c r="AV79" s="67"/>
      <c r="AW79" s="68"/>
      <c r="AX79" s="68"/>
      <c r="AY79" s="68"/>
      <c r="AZ79" s="68"/>
      <c r="BA79" s="105" t="str">
        <f t="shared" si="22"/>
        <v/>
      </c>
      <c r="BB79" s="68"/>
      <c r="BC79" s="68"/>
      <c r="BD79" s="68">
        <f t="shared" si="19"/>
        <v>0</v>
      </c>
      <c r="BE79" s="134">
        <f t="shared" si="23"/>
        <v>0</v>
      </c>
      <c r="BF79" s="68">
        <f t="shared" si="20"/>
        <v>0</v>
      </c>
      <c r="BG79" s="68"/>
      <c r="BH79" s="68"/>
      <c r="BI79" s="68"/>
      <c r="BJ79" s="68"/>
      <c r="BK79" s="68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DR79" s="22">
        <f t="shared" si="12"/>
        <v>0</v>
      </c>
    </row>
    <row r="80" spans="2:122" s="22" customFormat="1" ht="18.899999999999999" customHeight="1" x14ac:dyDescent="0.25">
      <c r="B80" s="21"/>
      <c r="C80" s="249" t="str">
        <f t="shared" si="21"/>
        <v/>
      </c>
      <c r="D80" s="311"/>
      <c r="E80" s="313"/>
      <c r="F80" s="314">
        <f t="shared" si="24"/>
        <v>0</v>
      </c>
      <c r="G80" s="315"/>
      <c r="H80" s="292"/>
      <c r="I80" s="24"/>
      <c r="J80" s="318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20"/>
      <c r="AC80" s="316"/>
      <c r="AD80" s="317"/>
      <c r="AE80" s="234"/>
      <c r="AF80" s="298" t="str">
        <f t="shared" si="14"/>
        <v/>
      </c>
      <c r="AG80" s="49"/>
      <c r="AH80" s="116">
        <f t="shared" si="15"/>
        <v>0</v>
      </c>
      <c r="AI80" s="99">
        <f t="shared" si="16"/>
        <v>0</v>
      </c>
      <c r="AJ80" s="117"/>
      <c r="AK80" s="68"/>
      <c r="AL80" s="68"/>
      <c r="AM80" s="118"/>
      <c r="AN80" s="56"/>
      <c r="AO80" s="56"/>
      <c r="AP80" s="63">
        <f t="shared" si="25"/>
        <v>26</v>
      </c>
      <c r="AQ80" s="56">
        <f t="shared" si="11"/>
        <v>0</v>
      </c>
      <c r="AR80" s="76">
        <f t="shared" si="17"/>
        <v>0</v>
      </c>
      <c r="AS80" s="63" t="str">
        <f t="shared" si="18"/>
        <v/>
      </c>
      <c r="AT80" s="56"/>
      <c r="AU80" s="65" t="str">
        <f t="array" ref="AU80">IFERROR(IF(ROWS(AU$54:AU80)&gt;COUNTA($AS$54:$AS$84),"",INDEX($AS$54:$AS$84,SMALL(IF($AS$54:$AS$84&lt;&gt;"",ROW(AS$54:AS$84)-ROW($AS$54)+1),ROWS(AU$54:AU80)))),"")</f>
        <v/>
      </c>
      <c r="AV80" s="67"/>
      <c r="AW80" s="68"/>
      <c r="AX80" s="68"/>
      <c r="AY80" s="68"/>
      <c r="AZ80" s="68"/>
      <c r="BA80" s="105" t="str">
        <f t="shared" si="22"/>
        <v/>
      </c>
      <c r="BB80" s="68"/>
      <c r="BC80" s="68"/>
      <c r="BD80" s="68">
        <f t="shared" si="19"/>
        <v>0</v>
      </c>
      <c r="BE80" s="68">
        <f t="shared" si="23"/>
        <v>0</v>
      </c>
      <c r="BF80" s="68">
        <f t="shared" si="20"/>
        <v>0</v>
      </c>
      <c r="BG80" s="68"/>
      <c r="BH80" s="68"/>
      <c r="BI80" s="68"/>
      <c r="BJ80" s="68"/>
      <c r="BK80" s="68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DR80" s="22">
        <f t="shared" si="12"/>
        <v>0</v>
      </c>
    </row>
    <row r="81" spans="2:122" s="22" customFormat="1" ht="18.899999999999999" customHeight="1" x14ac:dyDescent="0.25">
      <c r="B81" s="21"/>
      <c r="C81" s="249" t="str">
        <f t="shared" si="21"/>
        <v/>
      </c>
      <c r="D81" s="311"/>
      <c r="E81" s="313"/>
      <c r="F81" s="314">
        <f t="shared" si="24"/>
        <v>0</v>
      </c>
      <c r="G81" s="315"/>
      <c r="H81" s="292"/>
      <c r="I81" s="24"/>
      <c r="J81" s="318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20"/>
      <c r="AC81" s="316"/>
      <c r="AD81" s="317"/>
      <c r="AE81" s="234"/>
      <c r="AF81" s="298" t="str">
        <f t="shared" si="14"/>
        <v/>
      </c>
      <c r="AG81" s="68"/>
      <c r="AH81" s="116">
        <f t="shared" si="15"/>
        <v>0</v>
      </c>
      <c r="AI81" s="99">
        <f t="shared" si="16"/>
        <v>0</v>
      </c>
      <c r="AJ81" s="117"/>
      <c r="AK81" s="68"/>
      <c r="AL81" s="68"/>
      <c r="AM81" s="118"/>
      <c r="AN81" s="56"/>
      <c r="AO81" s="56"/>
      <c r="AP81" s="63">
        <f t="shared" si="25"/>
        <v>27</v>
      </c>
      <c r="AQ81" s="56">
        <f t="shared" si="11"/>
        <v>0</v>
      </c>
      <c r="AR81" s="76">
        <f t="shared" si="17"/>
        <v>0</v>
      </c>
      <c r="AS81" s="63" t="str">
        <f t="shared" si="18"/>
        <v/>
      </c>
      <c r="AT81" s="56"/>
      <c r="AU81" s="65" t="str">
        <f t="array" ref="AU81">IFERROR(IF(ROWS(AU$54:AU81)&gt;COUNTA($AS$54:$AS$84),"",INDEX($AS$54:$AS$84,SMALL(IF($AS$54:$AS$84&lt;&gt;"",ROW(AS$54:AS$84)-ROW($AS$54)+1),ROWS(AU$54:AU81)))),"")</f>
        <v/>
      </c>
      <c r="AV81" s="67"/>
      <c r="AW81" s="68"/>
      <c r="AX81" s="68"/>
      <c r="AY81" s="68"/>
      <c r="AZ81" s="68"/>
      <c r="BA81" s="105" t="str">
        <f t="shared" si="22"/>
        <v/>
      </c>
      <c r="BB81" s="68"/>
      <c r="BC81" s="68"/>
      <c r="BD81" s="68">
        <f t="shared" si="19"/>
        <v>0</v>
      </c>
      <c r="BE81" s="134">
        <f t="shared" si="23"/>
        <v>0</v>
      </c>
      <c r="BF81" s="68">
        <f t="shared" si="20"/>
        <v>0</v>
      </c>
      <c r="BG81" s="68"/>
      <c r="BH81" s="68"/>
      <c r="BI81" s="68"/>
      <c r="BJ81" s="68"/>
      <c r="BK81" s="68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DR81" s="22">
        <f t="shared" si="12"/>
        <v>0</v>
      </c>
    </row>
    <row r="82" spans="2:122" s="22" customFormat="1" ht="18.899999999999999" customHeight="1" x14ac:dyDescent="0.25">
      <c r="B82" s="21"/>
      <c r="C82" s="249" t="str">
        <f t="shared" si="21"/>
        <v/>
      </c>
      <c r="D82" s="311"/>
      <c r="E82" s="313"/>
      <c r="F82" s="314">
        <f t="shared" si="24"/>
        <v>0</v>
      </c>
      <c r="G82" s="315"/>
      <c r="H82" s="292"/>
      <c r="I82" s="24"/>
      <c r="J82" s="318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20"/>
      <c r="AC82" s="316"/>
      <c r="AD82" s="317"/>
      <c r="AE82" s="234"/>
      <c r="AF82" s="298" t="str">
        <f t="shared" si="14"/>
        <v/>
      </c>
      <c r="AG82" s="68"/>
      <c r="AH82" s="116">
        <f t="shared" si="15"/>
        <v>0</v>
      </c>
      <c r="AI82" s="99">
        <f t="shared" si="16"/>
        <v>0</v>
      </c>
      <c r="AJ82" s="117"/>
      <c r="AK82" s="68"/>
      <c r="AL82" s="68"/>
      <c r="AM82" s="118"/>
      <c r="AN82" s="56"/>
      <c r="AO82" s="56"/>
      <c r="AP82" s="63">
        <f t="shared" si="25"/>
        <v>28</v>
      </c>
      <c r="AQ82" s="56">
        <f t="shared" si="11"/>
        <v>0</v>
      </c>
      <c r="AR82" s="76">
        <f t="shared" si="17"/>
        <v>0</v>
      </c>
      <c r="AS82" s="63" t="str">
        <f t="shared" si="18"/>
        <v/>
      </c>
      <c r="AT82" s="56"/>
      <c r="AU82" s="65" t="str">
        <f t="array" ref="AU82">IFERROR(IF(ROWS(AU$54:AU82)&gt;COUNTA($AS$54:$AS$84),"",INDEX($AS$54:$AS$84,SMALL(IF($AS$54:$AS$84&lt;&gt;"",ROW(AS$54:AS$84)-ROW($AS$54)+1),ROWS(AU$54:AU82)))),"")</f>
        <v/>
      </c>
      <c r="AV82" s="67"/>
      <c r="AW82" s="68"/>
      <c r="AX82" s="68"/>
      <c r="AY82" s="68"/>
      <c r="AZ82" s="68"/>
      <c r="BA82" s="105" t="str">
        <f t="shared" si="22"/>
        <v/>
      </c>
      <c r="BB82" s="68"/>
      <c r="BC82" s="68"/>
      <c r="BD82" s="68">
        <f t="shared" si="19"/>
        <v>0</v>
      </c>
      <c r="BE82" s="68">
        <f t="shared" si="23"/>
        <v>0</v>
      </c>
      <c r="BF82" s="68">
        <f t="shared" si="20"/>
        <v>0</v>
      </c>
      <c r="BG82" s="68"/>
      <c r="BH82" s="68"/>
      <c r="BI82" s="68"/>
      <c r="BJ82" s="68"/>
      <c r="BK82" s="68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DR82" s="22">
        <f t="shared" si="12"/>
        <v>0</v>
      </c>
    </row>
    <row r="83" spans="2:122" s="22" customFormat="1" ht="18.899999999999999" customHeight="1" x14ac:dyDescent="0.25">
      <c r="B83" s="21"/>
      <c r="C83" s="249" t="str">
        <f t="shared" si="21"/>
        <v/>
      </c>
      <c r="D83" s="311"/>
      <c r="E83" s="313"/>
      <c r="F83" s="314">
        <f t="shared" si="24"/>
        <v>0</v>
      </c>
      <c r="G83" s="315"/>
      <c r="H83" s="292"/>
      <c r="I83" s="24"/>
      <c r="J83" s="318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20"/>
      <c r="AC83" s="316"/>
      <c r="AD83" s="317"/>
      <c r="AE83" s="234"/>
      <c r="AF83" s="298" t="str">
        <f t="shared" si="14"/>
        <v/>
      </c>
      <c r="AG83" s="68"/>
      <c r="AH83" s="116">
        <f t="shared" si="15"/>
        <v>0</v>
      </c>
      <c r="AI83" s="99">
        <f t="shared" si="16"/>
        <v>0</v>
      </c>
      <c r="AJ83" s="117"/>
      <c r="AK83" s="68"/>
      <c r="AL83" s="68"/>
      <c r="AM83" s="118"/>
      <c r="AN83" s="56"/>
      <c r="AO83" s="56"/>
      <c r="AP83" s="63">
        <f t="shared" si="25"/>
        <v>29</v>
      </c>
      <c r="AQ83" s="56">
        <f t="shared" si="11"/>
        <v>0</v>
      </c>
      <c r="AR83" s="76">
        <f t="shared" si="17"/>
        <v>0</v>
      </c>
      <c r="AS83" s="63" t="str">
        <f t="shared" si="18"/>
        <v/>
      </c>
      <c r="AT83" s="56"/>
      <c r="AU83" s="65" t="str">
        <f t="array" ref="AU83">IFERROR(IF(ROWS(AU$54:AU83)&gt;COUNTA($AS$54:$AS$84),"",INDEX($AS$54:$AS$84,SMALL(IF($AS$54:$AS$84&lt;&gt;"",ROW(AS$54:AS$84)-ROW($AS$54)+1),ROWS(AU$54:AU83)))),"")</f>
        <v/>
      </c>
      <c r="AV83" s="67"/>
      <c r="AW83" s="68"/>
      <c r="AX83" s="68"/>
      <c r="AY83" s="68"/>
      <c r="AZ83" s="68"/>
      <c r="BA83" s="105" t="str">
        <f t="shared" si="22"/>
        <v/>
      </c>
      <c r="BB83" s="68"/>
      <c r="BC83" s="68"/>
      <c r="BD83" s="68">
        <f t="shared" si="19"/>
        <v>0</v>
      </c>
      <c r="BE83" s="134">
        <f t="shared" si="23"/>
        <v>0</v>
      </c>
      <c r="BF83" s="68">
        <f t="shared" si="20"/>
        <v>0</v>
      </c>
      <c r="BG83" s="68"/>
      <c r="BH83" s="68"/>
      <c r="BI83" s="68"/>
      <c r="BJ83" s="68"/>
      <c r="BK83" s="68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DR83" s="22">
        <f t="shared" si="12"/>
        <v>0</v>
      </c>
    </row>
    <row r="84" spans="2:122" s="22" customFormat="1" ht="18.899999999999999" customHeight="1" x14ac:dyDescent="0.25">
      <c r="B84" s="21"/>
      <c r="C84" s="249" t="str">
        <f t="shared" si="21"/>
        <v/>
      </c>
      <c r="D84" s="311"/>
      <c r="E84" s="313"/>
      <c r="F84" s="314">
        <f t="shared" si="24"/>
        <v>0</v>
      </c>
      <c r="G84" s="315"/>
      <c r="H84" s="292"/>
      <c r="I84" s="24"/>
      <c r="J84" s="318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20"/>
      <c r="AC84" s="316"/>
      <c r="AD84" s="317"/>
      <c r="AE84" s="234"/>
      <c r="AF84" s="298" t="str">
        <f t="shared" si="14"/>
        <v/>
      </c>
      <c r="AG84" s="68"/>
      <c r="AH84" s="116">
        <f t="shared" si="15"/>
        <v>0</v>
      </c>
      <c r="AI84" s="99">
        <f t="shared" si="16"/>
        <v>0</v>
      </c>
      <c r="AJ84" s="117"/>
      <c r="AK84" s="68"/>
      <c r="AL84" s="68"/>
      <c r="AM84" s="118"/>
      <c r="AN84" s="56"/>
      <c r="AO84" s="56"/>
      <c r="AP84" s="63">
        <f t="shared" si="25"/>
        <v>30</v>
      </c>
      <c r="AQ84" s="56">
        <f t="shared" si="11"/>
        <v>0</v>
      </c>
      <c r="AR84" s="76">
        <f t="shared" si="17"/>
        <v>0</v>
      </c>
      <c r="AS84" s="63" t="str">
        <f t="shared" si="18"/>
        <v/>
      </c>
      <c r="AT84" s="56"/>
      <c r="AU84" s="65" t="str">
        <f t="array" ref="AU84">IFERROR(IF(ROWS(AU$54:AU84)&gt;COUNTA($AS$54:$AS$84),"",INDEX($AS$54:$AS$84,SMALL(IF($AS$54:$AS$84&lt;&gt;"",ROW(AS$54:AS$84)-ROW($AS$54)+1),ROWS(AU$54:AU84)))),"")</f>
        <v/>
      </c>
      <c r="AV84" s="67"/>
      <c r="AW84" s="68"/>
      <c r="AX84" s="68"/>
      <c r="AY84" s="68"/>
      <c r="AZ84" s="68"/>
      <c r="BA84" s="105" t="str">
        <f t="shared" si="22"/>
        <v/>
      </c>
      <c r="BB84" s="68"/>
      <c r="BC84" s="68"/>
      <c r="BD84" s="68">
        <f t="shared" si="19"/>
        <v>0</v>
      </c>
      <c r="BE84" s="68">
        <f t="shared" si="23"/>
        <v>0</v>
      </c>
      <c r="BF84" s="68">
        <f t="shared" si="20"/>
        <v>0</v>
      </c>
      <c r="BG84" s="68"/>
      <c r="BH84" s="68"/>
      <c r="BI84" s="68"/>
      <c r="BJ84" s="68"/>
      <c r="BK84" s="68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DR84" s="22">
        <f t="shared" si="12"/>
        <v>0</v>
      </c>
    </row>
    <row r="85" spans="2:122" s="22" customFormat="1" ht="18.899999999999999" customHeight="1" x14ac:dyDescent="0.25">
      <c r="B85" s="21"/>
      <c r="C85" s="249" t="str">
        <f t="shared" si="21"/>
        <v/>
      </c>
      <c r="D85" s="311"/>
      <c r="E85" s="313"/>
      <c r="F85" s="314">
        <f t="shared" si="24"/>
        <v>0</v>
      </c>
      <c r="G85" s="315"/>
      <c r="H85" s="292"/>
      <c r="I85" s="24"/>
      <c r="J85" s="318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20"/>
      <c r="AC85" s="316"/>
      <c r="AD85" s="317"/>
      <c r="AE85" s="234"/>
      <c r="AF85" s="298" t="str">
        <f t="shared" si="14"/>
        <v/>
      </c>
      <c r="AG85" s="68"/>
      <c r="AH85" s="116">
        <f t="shared" si="15"/>
        <v>0</v>
      </c>
      <c r="AI85" s="99">
        <f t="shared" si="16"/>
        <v>0</v>
      </c>
      <c r="AJ85" s="117"/>
      <c r="AK85" s="68"/>
      <c r="AL85" s="68"/>
      <c r="AM85" s="118"/>
      <c r="AN85" s="56"/>
      <c r="AO85" s="56"/>
      <c r="AP85" s="63"/>
      <c r="AQ85" s="56"/>
      <c r="AR85" s="76"/>
      <c r="AS85" s="63"/>
      <c r="AT85" s="56"/>
      <c r="AU85" s="56"/>
      <c r="AV85" s="68"/>
      <c r="AW85" s="68"/>
      <c r="AX85" s="68"/>
      <c r="AY85" s="68"/>
      <c r="AZ85" s="68"/>
      <c r="BA85" s="105" t="str">
        <f t="shared" si="22"/>
        <v/>
      </c>
      <c r="BB85" s="68"/>
      <c r="BC85" s="68"/>
      <c r="BD85" s="68">
        <f t="shared" si="19"/>
        <v>0</v>
      </c>
      <c r="BE85" s="134">
        <f t="shared" si="23"/>
        <v>0</v>
      </c>
      <c r="BF85" s="68">
        <f t="shared" si="20"/>
        <v>0</v>
      </c>
      <c r="BG85" s="68"/>
      <c r="BH85" s="68"/>
      <c r="BI85" s="68"/>
      <c r="BJ85" s="68"/>
      <c r="BK85" s="68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DR85" s="22">
        <f t="shared" si="12"/>
        <v>0</v>
      </c>
    </row>
    <row r="86" spans="2:122" s="22" customFormat="1" ht="18.899999999999999" customHeight="1" x14ac:dyDescent="0.25">
      <c r="B86" s="21"/>
      <c r="C86" s="249" t="str">
        <f t="shared" si="21"/>
        <v/>
      </c>
      <c r="D86" s="311"/>
      <c r="E86" s="313"/>
      <c r="F86" s="314">
        <f t="shared" si="24"/>
        <v>0</v>
      </c>
      <c r="G86" s="315"/>
      <c r="H86" s="292"/>
      <c r="I86" s="24"/>
      <c r="J86" s="318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20"/>
      <c r="AC86" s="316"/>
      <c r="AD86" s="317"/>
      <c r="AE86" s="234"/>
      <c r="AF86" s="298" t="str">
        <f t="shared" si="14"/>
        <v/>
      </c>
      <c r="AG86" s="68"/>
      <c r="AH86" s="116">
        <f t="shared" si="15"/>
        <v>0</v>
      </c>
      <c r="AI86" s="99">
        <f t="shared" si="16"/>
        <v>0</v>
      </c>
      <c r="AJ86" s="117"/>
      <c r="AK86" s="68"/>
      <c r="AL86" s="68"/>
      <c r="AM86" s="118"/>
      <c r="AN86" s="56"/>
      <c r="AO86" s="56"/>
      <c r="AP86" s="63"/>
      <c r="AQ86" s="56"/>
      <c r="AR86" s="76"/>
      <c r="AS86" s="63"/>
      <c r="AT86" s="56"/>
      <c r="AU86" s="56"/>
      <c r="AV86" s="68"/>
      <c r="AW86" s="68"/>
      <c r="AX86" s="68"/>
      <c r="AY86" s="68"/>
      <c r="AZ86" s="68"/>
      <c r="BA86" s="105" t="str">
        <f t="shared" si="22"/>
        <v/>
      </c>
      <c r="BB86" s="68"/>
      <c r="BC86" s="68"/>
      <c r="BD86" s="68">
        <f t="shared" si="19"/>
        <v>0</v>
      </c>
      <c r="BE86" s="68">
        <f t="shared" si="23"/>
        <v>0</v>
      </c>
      <c r="BF86" s="68">
        <f t="shared" si="20"/>
        <v>0</v>
      </c>
      <c r="BG86" s="68"/>
      <c r="BH86" s="68"/>
      <c r="BI86" s="68"/>
      <c r="BJ86" s="68"/>
      <c r="BK86" s="68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DR86" s="22">
        <f t="shared" ref="DR86:DR117" si="28">IF(AND(OR(H86=$DR$47,H86=$DR$50,H86=$DR$51,H86=$DR$52,H86=$DR$53),I86&gt;8),1,0)</f>
        <v>0</v>
      </c>
    </row>
    <row r="87" spans="2:122" s="22" customFormat="1" ht="18.899999999999999" customHeight="1" x14ac:dyDescent="0.25">
      <c r="B87" s="21"/>
      <c r="C87" s="249" t="str">
        <f t="shared" si="21"/>
        <v/>
      </c>
      <c r="D87" s="311"/>
      <c r="E87" s="313"/>
      <c r="F87" s="314">
        <f t="shared" si="24"/>
        <v>0</v>
      </c>
      <c r="G87" s="315"/>
      <c r="H87" s="292"/>
      <c r="I87" s="24"/>
      <c r="J87" s="318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20"/>
      <c r="AC87" s="316"/>
      <c r="AD87" s="317"/>
      <c r="AE87" s="234"/>
      <c r="AF87" s="298" t="str">
        <f t="shared" si="14"/>
        <v/>
      </c>
      <c r="AG87" s="68"/>
      <c r="AH87" s="116">
        <f t="shared" si="15"/>
        <v>0</v>
      </c>
      <c r="AI87" s="99">
        <f t="shared" si="16"/>
        <v>0</v>
      </c>
      <c r="AJ87" s="117"/>
      <c r="AK87" s="68"/>
      <c r="AL87" s="68"/>
      <c r="AM87" s="118"/>
      <c r="AN87" s="56"/>
      <c r="AO87" s="56"/>
      <c r="AP87" s="63"/>
      <c r="AQ87" s="56"/>
      <c r="AR87" s="76"/>
      <c r="AS87" s="63"/>
      <c r="AT87" s="56"/>
      <c r="AU87" s="56"/>
      <c r="AV87" s="68"/>
      <c r="AW87" s="68"/>
      <c r="AX87" s="68"/>
      <c r="AY87" s="68"/>
      <c r="AZ87" s="68"/>
      <c r="BA87" s="105" t="str">
        <f t="shared" si="22"/>
        <v/>
      </c>
      <c r="BB87" s="68"/>
      <c r="BC87" s="68"/>
      <c r="BD87" s="68">
        <f t="shared" si="19"/>
        <v>0</v>
      </c>
      <c r="BE87" s="134">
        <f t="shared" si="23"/>
        <v>0</v>
      </c>
      <c r="BF87" s="68">
        <f t="shared" si="20"/>
        <v>0</v>
      </c>
      <c r="BG87" s="68"/>
      <c r="BH87" s="68"/>
      <c r="BI87" s="68"/>
      <c r="BJ87" s="68"/>
      <c r="BK87" s="68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DR87" s="22">
        <f t="shared" si="28"/>
        <v>0</v>
      </c>
    </row>
    <row r="88" spans="2:122" s="22" customFormat="1" ht="18.899999999999999" customHeight="1" x14ac:dyDescent="0.25">
      <c r="B88" s="21"/>
      <c r="C88" s="249" t="str">
        <f t="shared" si="21"/>
        <v/>
      </c>
      <c r="D88" s="311"/>
      <c r="E88" s="313"/>
      <c r="F88" s="314">
        <f t="shared" si="24"/>
        <v>0</v>
      </c>
      <c r="G88" s="315"/>
      <c r="H88" s="292"/>
      <c r="I88" s="24"/>
      <c r="J88" s="318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20"/>
      <c r="AC88" s="316"/>
      <c r="AD88" s="317"/>
      <c r="AE88" s="234"/>
      <c r="AF88" s="298" t="str">
        <f t="shared" si="14"/>
        <v/>
      </c>
      <c r="AG88" s="68"/>
      <c r="AH88" s="116">
        <f t="shared" si="15"/>
        <v>0</v>
      </c>
      <c r="AI88" s="99">
        <f t="shared" si="16"/>
        <v>0</v>
      </c>
      <c r="AJ88" s="117"/>
      <c r="AK88" s="68"/>
      <c r="AL88" s="68"/>
      <c r="AM88" s="118"/>
      <c r="AN88" s="56"/>
      <c r="AO88" s="56"/>
      <c r="AP88" s="63"/>
      <c r="AQ88" s="56"/>
      <c r="AR88" s="76"/>
      <c r="AS88" s="63"/>
      <c r="AT88" s="56"/>
      <c r="AU88" s="56"/>
      <c r="AV88" s="68"/>
      <c r="AW88" s="68"/>
      <c r="AX88" s="68"/>
      <c r="AY88" s="68"/>
      <c r="AZ88" s="68"/>
      <c r="BA88" s="105" t="str">
        <f t="shared" si="22"/>
        <v/>
      </c>
      <c r="BB88" s="68"/>
      <c r="BC88" s="68"/>
      <c r="BD88" s="68">
        <f t="shared" si="19"/>
        <v>0</v>
      </c>
      <c r="BE88" s="68">
        <f t="shared" si="23"/>
        <v>0</v>
      </c>
      <c r="BF88" s="68">
        <f t="shared" si="20"/>
        <v>0</v>
      </c>
      <c r="BG88" s="68"/>
      <c r="BH88" s="68"/>
      <c r="BI88" s="68"/>
      <c r="BJ88" s="68"/>
      <c r="BK88" s="68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DR88" s="22">
        <f t="shared" si="28"/>
        <v>0</v>
      </c>
    </row>
    <row r="89" spans="2:122" s="22" customFormat="1" ht="18.899999999999999" customHeight="1" x14ac:dyDescent="0.25">
      <c r="B89" s="21"/>
      <c r="C89" s="249" t="str">
        <f t="shared" si="21"/>
        <v/>
      </c>
      <c r="D89" s="311"/>
      <c r="E89" s="313"/>
      <c r="F89" s="314">
        <f t="shared" si="24"/>
        <v>0</v>
      </c>
      <c r="G89" s="315"/>
      <c r="H89" s="292"/>
      <c r="I89" s="24"/>
      <c r="J89" s="318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20"/>
      <c r="AC89" s="316"/>
      <c r="AD89" s="317"/>
      <c r="AE89" s="234"/>
      <c r="AF89" s="298" t="str">
        <f t="shared" si="14"/>
        <v/>
      </c>
      <c r="AG89" s="68"/>
      <c r="AH89" s="116">
        <f t="shared" si="15"/>
        <v>0</v>
      </c>
      <c r="AI89" s="99">
        <f t="shared" si="16"/>
        <v>0</v>
      </c>
      <c r="AJ89" s="117"/>
      <c r="AK89" s="68"/>
      <c r="AL89" s="68"/>
      <c r="AM89" s="118"/>
      <c r="AN89" s="56"/>
      <c r="AO89" s="56"/>
      <c r="AP89" s="63"/>
      <c r="AQ89" s="56"/>
      <c r="AR89" s="76"/>
      <c r="AS89" s="63"/>
      <c r="AT89" s="56"/>
      <c r="AU89" s="56"/>
      <c r="AV89" s="68"/>
      <c r="AW89" s="68"/>
      <c r="AX89" s="68"/>
      <c r="AY89" s="68"/>
      <c r="AZ89" s="68"/>
      <c r="BA89" s="105" t="str">
        <f t="shared" si="22"/>
        <v/>
      </c>
      <c r="BB89" s="68"/>
      <c r="BC89" s="68"/>
      <c r="BD89" s="68">
        <f t="shared" si="19"/>
        <v>0</v>
      </c>
      <c r="BE89" s="134">
        <f t="shared" si="23"/>
        <v>0</v>
      </c>
      <c r="BF89" s="68">
        <f t="shared" si="20"/>
        <v>0</v>
      </c>
      <c r="BG89" s="68"/>
      <c r="BH89" s="68"/>
      <c r="BI89" s="68"/>
      <c r="BJ89" s="68"/>
      <c r="BK89" s="68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DR89" s="22">
        <f t="shared" si="28"/>
        <v>0</v>
      </c>
    </row>
    <row r="90" spans="2:122" s="22" customFormat="1" ht="18.899999999999999" customHeight="1" x14ac:dyDescent="0.25">
      <c r="B90" s="21"/>
      <c r="C90" s="249" t="str">
        <f t="shared" si="21"/>
        <v/>
      </c>
      <c r="D90" s="311"/>
      <c r="E90" s="313"/>
      <c r="F90" s="314">
        <f t="shared" si="24"/>
        <v>0</v>
      </c>
      <c r="G90" s="315"/>
      <c r="H90" s="292"/>
      <c r="I90" s="24"/>
      <c r="J90" s="318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20"/>
      <c r="AC90" s="316"/>
      <c r="AD90" s="317"/>
      <c r="AE90" s="234"/>
      <c r="AF90" s="298" t="str">
        <f t="shared" si="14"/>
        <v/>
      </c>
      <c r="AG90" s="68"/>
      <c r="AH90" s="116">
        <f t="shared" si="15"/>
        <v>0</v>
      </c>
      <c r="AI90" s="99">
        <f t="shared" si="16"/>
        <v>0</v>
      </c>
      <c r="AJ90" s="117"/>
      <c r="AK90" s="68"/>
      <c r="AL90" s="68"/>
      <c r="AM90" s="118"/>
      <c r="AN90" s="56"/>
      <c r="AO90" s="56"/>
      <c r="AP90" s="63"/>
      <c r="AQ90" s="56"/>
      <c r="AR90" s="76"/>
      <c r="AS90" s="63"/>
      <c r="AT90" s="56"/>
      <c r="AU90" s="56"/>
      <c r="AV90" s="68"/>
      <c r="AW90" s="68"/>
      <c r="AX90" s="68"/>
      <c r="AY90" s="68"/>
      <c r="AZ90" s="68"/>
      <c r="BA90" s="105" t="str">
        <f t="shared" si="22"/>
        <v/>
      </c>
      <c r="BB90" s="68"/>
      <c r="BC90" s="68"/>
      <c r="BD90" s="68">
        <f t="shared" si="19"/>
        <v>0</v>
      </c>
      <c r="BE90" s="68">
        <f t="shared" si="23"/>
        <v>0</v>
      </c>
      <c r="BF90" s="68">
        <f t="shared" si="20"/>
        <v>0</v>
      </c>
      <c r="BG90" s="68"/>
      <c r="BH90" s="68"/>
      <c r="BI90" s="68"/>
      <c r="BJ90" s="68"/>
      <c r="BK90" s="68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DR90" s="22">
        <f t="shared" si="28"/>
        <v>0</v>
      </c>
    </row>
    <row r="91" spans="2:122" s="22" customFormat="1" ht="18.899999999999999" customHeight="1" x14ac:dyDescent="0.25">
      <c r="B91" s="21"/>
      <c r="C91" s="249" t="str">
        <f t="shared" si="21"/>
        <v/>
      </c>
      <c r="D91" s="311"/>
      <c r="E91" s="313"/>
      <c r="F91" s="314">
        <f t="shared" si="24"/>
        <v>0</v>
      </c>
      <c r="G91" s="315"/>
      <c r="H91" s="292"/>
      <c r="I91" s="24"/>
      <c r="J91" s="318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20"/>
      <c r="AC91" s="316"/>
      <c r="AD91" s="317"/>
      <c r="AE91" s="234"/>
      <c r="AF91" s="298" t="str">
        <f t="shared" si="14"/>
        <v/>
      </c>
      <c r="AG91" s="68"/>
      <c r="AH91" s="116">
        <f t="shared" si="15"/>
        <v>0</v>
      </c>
      <c r="AI91" s="99">
        <f t="shared" si="16"/>
        <v>0</v>
      </c>
      <c r="AJ91" s="117"/>
      <c r="AK91" s="68"/>
      <c r="AL91" s="68"/>
      <c r="AM91" s="118"/>
      <c r="AN91" s="56"/>
      <c r="AO91" s="56"/>
      <c r="AP91" s="63"/>
      <c r="AQ91" s="56"/>
      <c r="AR91" s="76"/>
      <c r="AS91" s="63"/>
      <c r="AT91" s="56"/>
      <c r="AU91" s="56"/>
      <c r="AV91" s="68"/>
      <c r="AW91" s="68"/>
      <c r="AX91" s="68"/>
      <c r="AY91" s="68"/>
      <c r="AZ91" s="68"/>
      <c r="BA91" s="105" t="str">
        <f t="shared" si="22"/>
        <v/>
      </c>
      <c r="BB91" s="68"/>
      <c r="BC91" s="68"/>
      <c r="BD91" s="68">
        <f t="shared" si="19"/>
        <v>0</v>
      </c>
      <c r="BE91" s="134">
        <f t="shared" si="23"/>
        <v>0</v>
      </c>
      <c r="BF91" s="68">
        <f t="shared" si="20"/>
        <v>0</v>
      </c>
      <c r="BG91" s="68"/>
      <c r="BH91" s="68"/>
      <c r="BI91" s="68"/>
      <c r="BJ91" s="68"/>
      <c r="BK91" s="68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DR91" s="22">
        <f t="shared" si="28"/>
        <v>0</v>
      </c>
    </row>
    <row r="92" spans="2:122" s="22" customFormat="1" ht="18.899999999999999" customHeight="1" x14ac:dyDescent="0.25">
      <c r="B92" s="21"/>
      <c r="C92" s="249" t="str">
        <f t="shared" si="21"/>
        <v/>
      </c>
      <c r="D92" s="311"/>
      <c r="E92" s="313"/>
      <c r="F92" s="314">
        <f t="shared" si="24"/>
        <v>0</v>
      </c>
      <c r="G92" s="315"/>
      <c r="H92" s="292"/>
      <c r="I92" s="24"/>
      <c r="J92" s="318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20"/>
      <c r="AC92" s="316"/>
      <c r="AD92" s="317"/>
      <c r="AE92" s="234"/>
      <c r="AF92" s="298" t="str">
        <f t="shared" si="14"/>
        <v/>
      </c>
      <c r="AG92" s="68"/>
      <c r="AH92" s="116">
        <f t="shared" si="15"/>
        <v>0</v>
      </c>
      <c r="AI92" s="99">
        <f t="shared" si="16"/>
        <v>0</v>
      </c>
      <c r="AJ92" s="117"/>
      <c r="AK92" s="68"/>
      <c r="AL92" s="68"/>
      <c r="AM92" s="118"/>
      <c r="AN92" s="56"/>
      <c r="AO92" s="56"/>
      <c r="AP92" s="63"/>
      <c r="AQ92" s="56"/>
      <c r="AR92" s="76"/>
      <c r="AS92" s="63"/>
      <c r="AT92" s="56"/>
      <c r="AU92" s="56"/>
      <c r="AV92" s="68"/>
      <c r="AW92" s="68"/>
      <c r="AX92" s="68"/>
      <c r="AY92" s="68"/>
      <c r="AZ92" s="68"/>
      <c r="BA92" s="105" t="str">
        <f t="shared" si="22"/>
        <v/>
      </c>
      <c r="BB92" s="68"/>
      <c r="BC92" s="68"/>
      <c r="BD92" s="68">
        <f t="shared" si="19"/>
        <v>0</v>
      </c>
      <c r="BE92" s="68">
        <f t="shared" si="23"/>
        <v>0</v>
      </c>
      <c r="BF92" s="68">
        <f t="shared" si="20"/>
        <v>0</v>
      </c>
      <c r="BG92" s="68"/>
      <c r="BH92" s="68"/>
      <c r="BI92" s="68"/>
      <c r="BJ92" s="68"/>
      <c r="BK92" s="68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DR92" s="22">
        <f t="shared" si="28"/>
        <v>0</v>
      </c>
    </row>
    <row r="93" spans="2:122" s="22" customFormat="1" ht="18.899999999999999" customHeight="1" x14ac:dyDescent="0.25">
      <c r="B93" s="21"/>
      <c r="C93" s="249" t="str">
        <f t="shared" si="21"/>
        <v/>
      </c>
      <c r="D93" s="311"/>
      <c r="E93" s="313"/>
      <c r="F93" s="314">
        <f t="shared" si="24"/>
        <v>0</v>
      </c>
      <c r="G93" s="315"/>
      <c r="H93" s="292"/>
      <c r="I93" s="24"/>
      <c r="J93" s="318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20"/>
      <c r="AC93" s="316"/>
      <c r="AD93" s="317"/>
      <c r="AE93" s="234"/>
      <c r="AF93" s="298" t="str">
        <f t="shared" si="14"/>
        <v/>
      </c>
      <c r="AG93" s="68"/>
      <c r="AH93" s="116">
        <f t="shared" si="15"/>
        <v>0</v>
      </c>
      <c r="AI93" s="99">
        <f t="shared" si="16"/>
        <v>0</v>
      </c>
      <c r="AJ93" s="117"/>
      <c r="AK93" s="68"/>
      <c r="AL93" s="68"/>
      <c r="AM93" s="118"/>
      <c r="AN93" s="56"/>
      <c r="AO93" s="56"/>
      <c r="AP93" s="63"/>
      <c r="AQ93" s="56"/>
      <c r="AR93" s="76"/>
      <c r="AS93" s="63"/>
      <c r="AT93" s="56"/>
      <c r="AU93" s="56"/>
      <c r="AV93" s="68"/>
      <c r="AW93" s="68"/>
      <c r="AX93" s="68"/>
      <c r="AY93" s="68"/>
      <c r="AZ93" s="68"/>
      <c r="BA93" s="105" t="str">
        <f t="shared" si="22"/>
        <v/>
      </c>
      <c r="BB93" s="68"/>
      <c r="BC93" s="68"/>
      <c r="BD93" s="68">
        <f t="shared" si="19"/>
        <v>0</v>
      </c>
      <c r="BE93" s="134">
        <f t="shared" si="23"/>
        <v>0</v>
      </c>
      <c r="BF93" s="68">
        <f t="shared" si="20"/>
        <v>0</v>
      </c>
      <c r="BG93" s="68"/>
      <c r="BH93" s="68"/>
      <c r="BI93" s="68"/>
      <c r="BJ93" s="68"/>
      <c r="BK93" s="68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DR93" s="22">
        <f t="shared" si="28"/>
        <v>0</v>
      </c>
    </row>
    <row r="94" spans="2:122" s="22" customFormat="1" ht="18.899999999999999" customHeight="1" x14ac:dyDescent="0.25">
      <c r="B94" s="21"/>
      <c r="C94" s="249" t="str">
        <f t="shared" si="21"/>
        <v/>
      </c>
      <c r="D94" s="311"/>
      <c r="E94" s="313"/>
      <c r="F94" s="314">
        <f t="shared" si="24"/>
        <v>0</v>
      </c>
      <c r="G94" s="315"/>
      <c r="H94" s="292"/>
      <c r="I94" s="24"/>
      <c r="J94" s="318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20"/>
      <c r="AC94" s="316"/>
      <c r="AD94" s="317"/>
      <c r="AE94" s="234"/>
      <c r="AF94" s="298" t="str">
        <f t="shared" si="14"/>
        <v/>
      </c>
      <c r="AG94" s="68"/>
      <c r="AH94" s="116">
        <f t="shared" si="15"/>
        <v>0</v>
      </c>
      <c r="AI94" s="99">
        <f t="shared" si="16"/>
        <v>0</v>
      </c>
      <c r="AJ94" s="117"/>
      <c r="AK94" s="68"/>
      <c r="AL94" s="68"/>
      <c r="AM94" s="118"/>
      <c r="AN94" s="56"/>
      <c r="AO94" s="56"/>
      <c r="AP94" s="63"/>
      <c r="AQ94" s="56"/>
      <c r="AR94" s="76"/>
      <c r="AS94" s="63"/>
      <c r="AT94" s="56"/>
      <c r="AU94" s="56"/>
      <c r="AV94" s="68"/>
      <c r="AW94" s="68"/>
      <c r="AX94" s="68"/>
      <c r="AY94" s="68"/>
      <c r="AZ94" s="68"/>
      <c r="BA94" s="105" t="str">
        <f t="shared" si="22"/>
        <v/>
      </c>
      <c r="BB94" s="68"/>
      <c r="BC94" s="68"/>
      <c r="BD94" s="68">
        <f t="shared" si="19"/>
        <v>0</v>
      </c>
      <c r="BE94" s="68">
        <f t="shared" si="23"/>
        <v>0</v>
      </c>
      <c r="BF94" s="68">
        <f t="shared" si="20"/>
        <v>0</v>
      </c>
      <c r="BG94" s="68"/>
      <c r="BH94" s="68"/>
      <c r="BI94" s="68"/>
      <c r="BJ94" s="68"/>
      <c r="BK94" s="68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DR94" s="22">
        <f t="shared" si="28"/>
        <v>0</v>
      </c>
    </row>
    <row r="95" spans="2:122" s="22" customFormat="1" ht="18.899999999999999" customHeight="1" x14ac:dyDescent="0.25">
      <c r="B95" s="21"/>
      <c r="C95" s="249" t="str">
        <f t="shared" si="21"/>
        <v/>
      </c>
      <c r="D95" s="311"/>
      <c r="E95" s="313"/>
      <c r="F95" s="314">
        <f t="shared" si="24"/>
        <v>0</v>
      </c>
      <c r="G95" s="315"/>
      <c r="H95" s="292"/>
      <c r="I95" s="24"/>
      <c r="J95" s="318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20"/>
      <c r="AC95" s="316"/>
      <c r="AD95" s="317"/>
      <c r="AE95" s="234"/>
      <c r="AF95" s="298" t="str">
        <f t="shared" si="14"/>
        <v/>
      </c>
      <c r="AG95" s="68"/>
      <c r="AH95" s="116">
        <f t="shared" si="15"/>
        <v>0</v>
      </c>
      <c r="AI95" s="99">
        <f t="shared" si="16"/>
        <v>0</v>
      </c>
      <c r="AJ95" s="117"/>
      <c r="AK95" s="68"/>
      <c r="AL95" s="68"/>
      <c r="AM95" s="118"/>
      <c r="AN95" s="56"/>
      <c r="AO95" s="56"/>
      <c r="AP95" s="63"/>
      <c r="AQ95" s="56"/>
      <c r="AR95" s="76"/>
      <c r="AS95" s="63"/>
      <c r="AT95" s="56"/>
      <c r="AU95" s="56"/>
      <c r="AV95" s="68"/>
      <c r="AW95" s="68"/>
      <c r="AX95" s="68"/>
      <c r="AY95" s="68"/>
      <c r="AZ95" s="68"/>
      <c r="BA95" s="105" t="str">
        <f t="shared" si="22"/>
        <v/>
      </c>
      <c r="BB95" s="68"/>
      <c r="BC95" s="68"/>
      <c r="BD95" s="68">
        <f t="shared" si="19"/>
        <v>0</v>
      </c>
      <c r="BE95" s="134">
        <f t="shared" si="23"/>
        <v>0</v>
      </c>
      <c r="BF95" s="68">
        <f t="shared" si="20"/>
        <v>0</v>
      </c>
      <c r="BG95" s="68"/>
      <c r="BH95" s="68"/>
      <c r="BI95" s="68"/>
      <c r="BJ95" s="68"/>
      <c r="BK95" s="68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DR95" s="22">
        <f t="shared" si="28"/>
        <v>0</v>
      </c>
    </row>
    <row r="96" spans="2:122" s="22" customFormat="1" ht="18.899999999999999" customHeight="1" x14ac:dyDescent="0.25">
      <c r="B96" s="21"/>
      <c r="C96" s="249" t="str">
        <f t="shared" si="21"/>
        <v/>
      </c>
      <c r="D96" s="311"/>
      <c r="E96" s="313"/>
      <c r="F96" s="314">
        <f t="shared" si="24"/>
        <v>0</v>
      </c>
      <c r="G96" s="315"/>
      <c r="H96" s="292"/>
      <c r="I96" s="24"/>
      <c r="J96" s="318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20"/>
      <c r="AC96" s="316"/>
      <c r="AD96" s="317"/>
      <c r="AE96" s="234"/>
      <c r="AF96" s="298" t="str">
        <f t="shared" si="14"/>
        <v/>
      </c>
      <c r="AG96" s="68"/>
      <c r="AH96" s="116">
        <f t="shared" si="15"/>
        <v>0</v>
      </c>
      <c r="AI96" s="99">
        <f t="shared" si="16"/>
        <v>0</v>
      </c>
      <c r="AJ96" s="117"/>
      <c r="AK96" s="68"/>
      <c r="AL96" s="68"/>
      <c r="AM96" s="118"/>
      <c r="AN96" s="56"/>
      <c r="AO96" s="56"/>
      <c r="AP96" s="63"/>
      <c r="AQ96" s="56"/>
      <c r="AR96" s="76"/>
      <c r="AS96" s="63"/>
      <c r="AT96" s="56"/>
      <c r="AU96" s="56"/>
      <c r="AV96" s="68"/>
      <c r="AW96" s="68"/>
      <c r="AX96" s="68"/>
      <c r="AY96" s="68"/>
      <c r="AZ96" s="68"/>
      <c r="BA96" s="105" t="str">
        <f t="shared" si="22"/>
        <v/>
      </c>
      <c r="BB96" s="68"/>
      <c r="BC96" s="68"/>
      <c r="BD96" s="68">
        <f t="shared" si="19"/>
        <v>0</v>
      </c>
      <c r="BE96" s="68">
        <f t="shared" si="23"/>
        <v>0</v>
      </c>
      <c r="BF96" s="68">
        <f t="shared" si="20"/>
        <v>0</v>
      </c>
      <c r="BG96" s="68"/>
      <c r="BH96" s="68"/>
      <c r="BI96" s="68"/>
      <c r="BJ96" s="68"/>
      <c r="BK96" s="68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DR96" s="22">
        <f t="shared" si="28"/>
        <v>0</v>
      </c>
    </row>
    <row r="97" spans="2:122" s="22" customFormat="1" ht="18.899999999999999" customHeight="1" x14ac:dyDescent="0.25">
      <c r="B97" s="21"/>
      <c r="C97" s="249" t="str">
        <f t="shared" si="21"/>
        <v/>
      </c>
      <c r="D97" s="311"/>
      <c r="E97" s="313"/>
      <c r="F97" s="314">
        <f t="shared" si="24"/>
        <v>0</v>
      </c>
      <c r="G97" s="315"/>
      <c r="H97" s="292"/>
      <c r="I97" s="24"/>
      <c r="J97" s="318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20"/>
      <c r="AC97" s="316"/>
      <c r="AD97" s="317"/>
      <c r="AE97" s="234"/>
      <c r="AF97" s="298" t="str">
        <f t="shared" si="14"/>
        <v/>
      </c>
      <c r="AG97" s="68"/>
      <c r="AH97" s="116">
        <f t="shared" si="15"/>
        <v>0</v>
      </c>
      <c r="AI97" s="99">
        <f t="shared" si="16"/>
        <v>0</v>
      </c>
      <c r="AJ97" s="117"/>
      <c r="AK97" s="68"/>
      <c r="AL97" s="68"/>
      <c r="AM97" s="118"/>
      <c r="AN97" s="56"/>
      <c r="AO97" s="56"/>
      <c r="AP97" s="63"/>
      <c r="AQ97" s="56"/>
      <c r="AR97" s="76"/>
      <c r="AS97" s="63"/>
      <c r="AT97" s="56"/>
      <c r="AU97" s="56"/>
      <c r="AV97" s="68"/>
      <c r="AW97" s="68"/>
      <c r="AX97" s="68"/>
      <c r="AY97" s="68"/>
      <c r="AZ97" s="68"/>
      <c r="BA97" s="105" t="str">
        <f t="shared" si="22"/>
        <v/>
      </c>
      <c r="BB97" s="68"/>
      <c r="BC97" s="68"/>
      <c r="BD97" s="68">
        <f t="shared" si="19"/>
        <v>0</v>
      </c>
      <c r="BE97" s="134">
        <f t="shared" si="23"/>
        <v>0</v>
      </c>
      <c r="BF97" s="68">
        <f t="shared" si="20"/>
        <v>0</v>
      </c>
      <c r="BG97" s="68"/>
      <c r="BH97" s="68"/>
      <c r="BI97" s="68"/>
      <c r="BJ97" s="68"/>
      <c r="BK97" s="68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DR97" s="22">
        <f t="shared" si="28"/>
        <v>0</v>
      </c>
    </row>
    <row r="98" spans="2:122" s="22" customFormat="1" ht="18.899999999999999" customHeight="1" x14ac:dyDescent="0.25">
      <c r="B98" s="21"/>
      <c r="C98" s="249" t="str">
        <f t="shared" si="21"/>
        <v/>
      </c>
      <c r="D98" s="311"/>
      <c r="E98" s="313"/>
      <c r="F98" s="314">
        <f t="shared" si="24"/>
        <v>0</v>
      </c>
      <c r="G98" s="315"/>
      <c r="H98" s="292"/>
      <c r="I98" s="24"/>
      <c r="J98" s="318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20"/>
      <c r="AC98" s="316"/>
      <c r="AD98" s="317"/>
      <c r="AE98" s="234"/>
      <c r="AF98" s="298" t="str">
        <f t="shared" si="14"/>
        <v/>
      </c>
      <c r="AG98" s="68"/>
      <c r="AH98" s="116">
        <f t="shared" si="15"/>
        <v>0</v>
      </c>
      <c r="AI98" s="99">
        <f t="shared" si="16"/>
        <v>0</v>
      </c>
      <c r="AJ98" s="117"/>
      <c r="AK98" s="68"/>
      <c r="AL98" s="68"/>
      <c r="AM98" s="118"/>
      <c r="AN98" s="56"/>
      <c r="AO98" s="56"/>
      <c r="AP98" s="63"/>
      <c r="AQ98" s="56"/>
      <c r="AR98" s="76"/>
      <c r="AS98" s="63"/>
      <c r="AT98" s="56"/>
      <c r="AU98" s="56"/>
      <c r="AV98" s="68"/>
      <c r="AW98" s="68"/>
      <c r="AX98" s="68"/>
      <c r="AY98" s="68"/>
      <c r="AZ98" s="68"/>
      <c r="BA98" s="105" t="str">
        <f t="shared" si="22"/>
        <v/>
      </c>
      <c r="BB98" s="68"/>
      <c r="BC98" s="68"/>
      <c r="BD98" s="68">
        <f t="shared" si="19"/>
        <v>0</v>
      </c>
      <c r="BE98" s="68">
        <f t="shared" si="23"/>
        <v>0</v>
      </c>
      <c r="BF98" s="68">
        <f t="shared" si="20"/>
        <v>0</v>
      </c>
      <c r="BG98" s="68"/>
      <c r="BH98" s="68"/>
      <c r="BI98" s="68"/>
      <c r="BJ98" s="68"/>
      <c r="BK98" s="68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DR98" s="22">
        <f t="shared" si="28"/>
        <v>0</v>
      </c>
    </row>
    <row r="99" spans="2:122" s="22" customFormat="1" ht="18.899999999999999" customHeight="1" x14ac:dyDescent="0.25">
      <c r="B99" s="21"/>
      <c r="C99" s="249" t="str">
        <f t="shared" si="21"/>
        <v/>
      </c>
      <c r="D99" s="311"/>
      <c r="E99" s="313"/>
      <c r="F99" s="314">
        <f t="shared" si="24"/>
        <v>0</v>
      </c>
      <c r="G99" s="315"/>
      <c r="H99" s="292"/>
      <c r="I99" s="24"/>
      <c r="J99" s="318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20"/>
      <c r="AC99" s="316"/>
      <c r="AD99" s="317"/>
      <c r="AE99" s="234"/>
      <c r="AF99" s="298" t="str">
        <f t="shared" si="14"/>
        <v/>
      </c>
      <c r="AG99" s="68"/>
      <c r="AH99" s="116">
        <f t="shared" si="15"/>
        <v>0</v>
      </c>
      <c r="AI99" s="99">
        <f t="shared" si="16"/>
        <v>0</v>
      </c>
      <c r="AJ99" s="117"/>
      <c r="AK99" s="68"/>
      <c r="AL99" s="68"/>
      <c r="AM99" s="118"/>
      <c r="AN99" s="56"/>
      <c r="AO99" s="56"/>
      <c r="AP99" s="63"/>
      <c r="AQ99" s="56"/>
      <c r="AR99" s="76"/>
      <c r="AS99" s="63"/>
      <c r="AT99" s="56"/>
      <c r="AU99" s="56"/>
      <c r="AV99" s="68"/>
      <c r="AW99" s="68"/>
      <c r="AX99" s="68"/>
      <c r="AY99" s="68"/>
      <c r="AZ99" s="68"/>
      <c r="BA99" s="105" t="str">
        <f t="shared" si="22"/>
        <v/>
      </c>
      <c r="BB99" s="68"/>
      <c r="BC99" s="68"/>
      <c r="BD99" s="68">
        <f t="shared" si="19"/>
        <v>0</v>
      </c>
      <c r="BE99" s="134">
        <f t="shared" si="23"/>
        <v>0</v>
      </c>
      <c r="BF99" s="68">
        <f t="shared" si="20"/>
        <v>0</v>
      </c>
      <c r="BG99" s="68"/>
      <c r="BH99" s="68"/>
      <c r="BI99" s="68"/>
      <c r="BJ99" s="68"/>
      <c r="BK99" s="68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DR99" s="22">
        <f t="shared" si="28"/>
        <v>0</v>
      </c>
    </row>
    <row r="100" spans="2:122" s="22" customFormat="1" ht="18.899999999999999" customHeight="1" x14ac:dyDescent="0.25">
      <c r="B100" s="21"/>
      <c r="C100" s="249" t="str">
        <f t="shared" si="21"/>
        <v/>
      </c>
      <c r="D100" s="311"/>
      <c r="E100" s="313"/>
      <c r="F100" s="314">
        <f t="shared" si="24"/>
        <v>0</v>
      </c>
      <c r="G100" s="315"/>
      <c r="H100" s="292"/>
      <c r="I100" s="24"/>
      <c r="J100" s="318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20"/>
      <c r="AC100" s="316"/>
      <c r="AD100" s="317"/>
      <c r="AE100" s="234"/>
      <c r="AF100" s="298" t="str">
        <f t="shared" si="14"/>
        <v/>
      </c>
      <c r="AG100" s="68"/>
      <c r="AH100" s="116">
        <f t="shared" si="15"/>
        <v>0</v>
      </c>
      <c r="AI100" s="99">
        <f t="shared" si="16"/>
        <v>0</v>
      </c>
      <c r="AJ100" s="117"/>
      <c r="AK100" s="68"/>
      <c r="AL100" s="68"/>
      <c r="AM100" s="118"/>
      <c r="AN100" s="56"/>
      <c r="AO100" s="56"/>
      <c r="AP100" s="63"/>
      <c r="AQ100" s="56"/>
      <c r="AR100" s="76"/>
      <c r="AS100" s="63"/>
      <c r="AT100" s="56"/>
      <c r="AU100" s="56"/>
      <c r="AV100" s="68"/>
      <c r="AW100" s="68"/>
      <c r="AX100" s="68"/>
      <c r="AY100" s="68"/>
      <c r="AZ100" s="68"/>
      <c r="BA100" s="105" t="str">
        <f t="shared" si="22"/>
        <v/>
      </c>
      <c r="BB100" s="68"/>
      <c r="BC100" s="68"/>
      <c r="BD100" s="68">
        <f t="shared" si="19"/>
        <v>0</v>
      </c>
      <c r="BE100" s="68">
        <f t="shared" si="23"/>
        <v>0</v>
      </c>
      <c r="BF100" s="68">
        <f t="shared" si="20"/>
        <v>0</v>
      </c>
      <c r="BG100" s="68"/>
      <c r="BH100" s="68"/>
      <c r="BI100" s="68"/>
      <c r="BJ100" s="68"/>
      <c r="BK100" s="68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DR100" s="22">
        <f t="shared" si="28"/>
        <v>0</v>
      </c>
    </row>
    <row r="101" spans="2:122" s="22" customFormat="1" ht="18.899999999999999" customHeight="1" x14ac:dyDescent="0.25">
      <c r="B101" s="21"/>
      <c r="C101" s="249" t="str">
        <f t="shared" si="21"/>
        <v/>
      </c>
      <c r="D101" s="311"/>
      <c r="E101" s="313"/>
      <c r="F101" s="314">
        <f t="shared" si="24"/>
        <v>0</v>
      </c>
      <c r="G101" s="315"/>
      <c r="H101" s="292"/>
      <c r="I101" s="24"/>
      <c r="J101" s="318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20"/>
      <c r="AC101" s="316"/>
      <c r="AD101" s="317"/>
      <c r="AE101" s="234"/>
      <c r="AF101" s="298" t="str">
        <f t="shared" si="14"/>
        <v/>
      </c>
      <c r="AG101" s="68"/>
      <c r="AH101" s="116">
        <f t="shared" si="15"/>
        <v>0</v>
      </c>
      <c r="AI101" s="99">
        <f t="shared" si="16"/>
        <v>0</v>
      </c>
      <c r="AJ101" s="117"/>
      <c r="AK101" s="68"/>
      <c r="AL101" s="68"/>
      <c r="AM101" s="118"/>
      <c r="AN101" s="56"/>
      <c r="AO101" s="56"/>
      <c r="AP101" s="63"/>
      <c r="AQ101" s="56"/>
      <c r="AR101" s="76"/>
      <c r="AS101" s="63"/>
      <c r="AT101" s="56"/>
      <c r="AU101" s="56"/>
      <c r="AV101" s="68"/>
      <c r="AW101" s="68"/>
      <c r="AX101" s="68"/>
      <c r="AY101" s="68"/>
      <c r="AZ101" s="68"/>
      <c r="BA101" s="105" t="str">
        <f t="shared" si="22"/>
        <v/>
      </c>
      <c r="BB101" s="68"/>
      <c r="BC101" s="68"/>
      <c r="BD101" s="68">
        <f t="shared" si="19"/>
        <v>0</v>
      </c>
      <c r="BE101" s="134">
        <f t="shared" si="23"/>
        <v>0</v>
      </c>
      <c r="BF101" s="68">
        <f t="shared" si="20"/>
        <v>0</v>
      </c>
      <c r="BG101" s="68"/>
      <c r="BH101" s="68"/>
      <c r="BI101" s="68"/>
      <c r="BJ101" s="68"/>
      <c r="BK101" s="68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DR101" s="22">
        <f t="shared" si="28"/>
        <v>0</v>
      </c>
    </row>
    <row r="102" spans="2:122" s="22" customFormat="1" ht="18.899999999999999" customHeight="1" x14ac:dyDescent="0.25">
      <c r="B102" s="21"/>
      <c r="C102" s="249" t="str">
        <f t="shared" si="21"/>
        <v/>
      </c>
      <c r="D102" s="311"/>
      <c r="E102" s="313"/>
      <c r="F102" s="314">
        <f t="shared" si="24"/>
        <v>0</v>
      </c>
      <c r="G102" s="315"/>
      <c r="H102" s="292"/>
      <c r="I102" s="24"/>
      <c r="J102" s="318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20"/>
      <c r="AC102" s="316"/>
      <c r="AD102" s="317"/>
      <c r="AE102" s="234"/>
      <c r="AF102" s="298" t="str">
        <f t="shared" si="14"/>
        <v/>
      </c>
      <c r="AG102" s="68"/>
      <c r="AH102" s="116">
        <f t="shared" si="15"/>
        <v>0</v>
      </c>
      <c r="AI102" s="99">
        <f t="shared" si="16"/>
        <v>0</v>
      </c>
      <c r="AJ102" s="117"/>
      <c r="AK102" s="68"/>
      <c r="AL102" s="68"/>
      <c r="AM102" s="118"/>
      <c r="AN102" s="56"/>
      <c r="AO102" s="56"/>
      <c r="AP102" s="63"/>
      <c r="AQ102" s="56"/>
      <c r="AR102" s="76"/>
      <c r="AS102" s="63"/>
      <c r="AT102" s="56"/>
      <c r="AU102" s="56"/>
      <c r="AV102" s="68"/>
      <c r="AW102" s="68"/>
      <c r="AX102" s="68"/>
      <c r="AY102" s="68"/>
      <c r="AZ102" s="68"/>
      <c r="BA102" s="105" t="str">
        <f t="shared" si="22"/>
        <v/>
      </c>
      <c r="BB102" s="68"/>
      <c r="BC102" s="68"/>
      <c r="BD102" s="68">
        <f t="shared" si="19"/>
        <v>0</v>
      </c>
      <c r="BE102" s="68">
        <f t="shared" si="23"/>
        <v>0</v>
      </c>
      <c r="BF102" s="68">
        <f t="shared" si="20"/>
        <v>0</v>
      </c>
      <c r="BG102" s="68"/>
      <c r="BH102" s="68"/>
      <c r="BI102" s="68"/>
      <c r="BJ102" s="68"/>
      <c r="BK102" s="68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DR102" s="22">
        <f t="shared" si="28"/>
        <v>0</v>
      </c>
    </row>
    <row r="103" spans="2:122" s="22" customFormat="1" ht="18.899999999999999" customHeight="1" x14ac:dyDescent="0.25">
      <c r="B103" s="21"/>
      <c r="C103" s="249" t="str">
        <f t="shared" si="21"/>
        <v/>
      </c>
      <c r="D103" s="311"/>
      <c r="E103" s="313"/>
      <c r="F103" s="314">
        <f t="shared" si="24"/>
        <v>0</v>
      </c>
      <c r="G103" s="315"/>
      <c r="H103" s="292"/>
      <c r="I103" s="24"/>
      <c r="J103" s="318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20"/>
      <c r="AC103" s="316"/>
      <c r="AD103" s="317"/>
      <c r="AE103" s="234"/>
      <c r="AF103" s="298" t="str">
        <f t="shared" si="14"/>
        <v/>
      </c>
      <c r="AG103" s="68"/>
      <c r="AH103" s="116">
        <f t="shared" si="15"/>
        <v>0</v>
      </c>
      <c r="AI103" s="99">
        <f t="shared" si="16"/>
        <v>0</v>
      </c>
      <c r="AJ103" s="117"/>
      <c r="AK103" s="68"/>
      <c r="AL103" s="68"/>
      <c r="AM103" s="118"/>
      <c r="AN103" s="56"/>
      <c r="AO103" s="56"/>
      <c r="AP103" s="63"/>
      <c r="AQ103" s="56"/>
      <c r="AR103" s="76"/>
      <c r="AS103" s="63"/>
      <c r="AT103" s="56"/>
      <c r="AU103" s="56"/>
      <c r="AV103" s="68"/>
      <c r="AW103" s="68"/>
      <c r="AX103" s="68"/>
      <c r="AY103" s="68"/>
      <c r="AZ103" s="68"/>
      <c r="BA103" s="105" t="str">
        <f t="shared" si="22"/>
        <v/>
      </c>
      <c r="BB103" s="68"/>
      <c r="BC103" s="68"/>
      <c r="BD103" s="68">
        <f t="shared" si="19"/>
        <v>0</v>
      </c>
      <c r="BE103" s="134">
        <f t="shared" si="23"/>
        <v>0</v>
      </c>
      <c r="BF103" s="68">
        <f t="shared" si="20"/>
        <v>0</v>
      </c>
      <c r="BG103" s="68"/>
      <c r="BH103" s="68"/>
      <c r="BI103" s="68"/>
      <c r="BJ103" s="68"/>
      <c r="BK103" s="68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DR103" s="22">
        <f t="shared" si="28"/>
        <v>0</v>
      </c>
    </row>
    <row r="104" spans="2:122" s="22" customFormat="1" ht="18.899999999999999" customHeight="1" x14ac:dyDescent="0.25">
      <c r="B104" s="21"/>
      <c r="C104" s="249" t="str">
        <f t="shared" si="21"/>
        <v/>
      </c>
      <c r="D104" s="311"/>
      <c r="E104" s="313"/>
      <c r="F104" s="314">
        <f t="shared" si="24"/>
        <v>0</v>
      </c>
      <c r="G104" s="315"/>
      <c r="H104" s="292"/>
      <c r="I104" s="24"/>
      <c r="J104" s="318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20"/>
      <c r="AC104" s="316"/>
      <c r="AD104" s="317"/>
      <c r="AE104" s="234"/>
      <c r="AF104" s="298" t="str">
        <f t="shared" si="14"/>
        <v/>
      </c>
      <c r="AG104" s="68"/>
      <c r="AH104" s="116">
        <f t="shared" si="15"/>
        <v>0</v>
      </c>
      <c r="AI104" s="99">
        <f t="shared" si="16"/>
        <v>0</v>
      </c>
      <c r="AJ104" s="117"/>
      <c r="AK104" s="68"/>
      <c r="AL104" s="68"/>
      <c r="AM104" s="118"/>
      <c r="AN104" s="56"/>
      <c r="AO104" s="56"/>
      <c r="AP104" s="63"/>
      <c r="AQ104" s="56"/>
      <c r="AR104" s="76"/>
      <c r="AS104" s="63"/>
      <c r="AT104" s="56"/>
      <c r="AU104" s="56"/>
      <c r="AV104" s="68"/>
      <c r="AW104" s="68"/>
      <c r="AX104" s="68"/>
      <c r="AY104" s="68"/>
      <c r="AZ104" s="68"/>
      <c r="BA104" s="105" t="str">
        <f t="shared" si="22"/>
        <v/>
      </c>
      <c r="BB104" s="68"/>
      <c r="BC104" s="68"/>
      <c r="BD104" s="68">
        <f t="shared" si="19"/>
        <v>0</v>
      </c>
      <c r="BE104" s="68">
        <f t="shared" si="23"/>
        <v>0</v>
      </c>
      <c r="BF104" s="68">
        <f t="shared" si="20"/>
        <v>0</v>
      </c>
      <c r="BG104" s="68"/>
      <c r="BH104" s="68"/>
      <c r="BI104" s="68"/>
      <c r="BJ104" s="68"/>
      <c r="BK104" s="68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DR104" s="22">
        <f t="shared" si="28"/>
        <v>0</v>
      </c>
    </row>
    <row r="105" spans="2:122" s="22" customFormat="1" ht="18.899999999999999" customHeight="1" x14ac:dyDescent="0.25">
      <c r="B105" s="21"/>
      <c r="C105" s="249" t="str">
        <f t="shared" si="21"/>
        <v/>
      </c>
      <c r="D105" s="311"/>
      <c r="E105" s="313"/>
      <c r="F105" s="314">
        <f t="shared" si="24"/>
        <v>0</v>
      </c>
      <c r="G105" s="315"/>
      <c r="H105" s="292"/>
      <c r="I105" s="24"/>
      <c r="J105" s="318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20"/>
      <c r="AC105" s="316"/>
      <c r="AD105" s="317"/>
      <c r="AE105" s="234"/>
      <c r="AF105" s="298" t="str">
        <f t="shared" si="14"/>
        <v/>
      </c>
      <c r="AG105" s="68"/>
      <c r="AH105" s="116">
        <f t="shared" si="15"/>
        <v>0</v>
      </c>
      <c r="AI105" s="99">
        <f t="shared" si="16"/>
        <v>0</v>
      </c>
      <c r="AJ105" s="117"/>
      <c r="AK105" s="68"/>
      <c r="AL105" s="68"/>
      <c r="AM105" s="118"/>
      <c r="AN105" s="56"/>
      <c r="AO105" s="56"/>
      <c r="AP105" s="63"/>
      <c r="AQ105" s="56"/>
      <c r="AR105" s="76"/>
      <c r="AS105" s="63"/>
      <c r="AT105" s="56"/>
      <c r="AU105" s="56"/>
      <c r="AV105" s="68"/>
      <c r="AW105" s="68"/>
      <c r="AX105" s="68"/>
      <c r="AY105" s="68"/>
      <c r="AZ105" s="68"/>
      <c r="BA105" s="105" t="str">
        <f t="shared" si="22"/>
        <v/>
      </c>
      <c r="BB105" s="68"/>
      <c r="BC105" s="68"/>
      <c r="BD105" s="68">
        <f t="shared" si="19"/>
        <v>0</v>
      </c>
      <c r="BE105" s="134">
        <f t="shared" si="23"/>
        <v>0</v>
      </c>
      <c r="BF105" s="68">
        <f t="shared" si="20"/>
        <v>0</v>
      </c>
      <c r="BG105" s="68"/>
      <c r="BH105" s="68"/>
      <c r="BI105" s="68"/>
      <c r="BJ105" s="68"/>
      <c r="BK105" s="68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DR105" s="22">
        <f t="shared" si="28"/>
        <v>0</v>
      </c>
    </row>
    <row r="106" spans="2:122" s="22" customFormat="1" ht="18.899999999999999" customHeight="1" x14ac:dyDescent="0.25">
      <c r="B106" s="21"/>
      <c r="C106" s="249" t="str">
        <f t="shared" si="21"/>
        <v/>
      </c>
      <c r="D106" s="311"/>
      <c r="E106" s="313"/>
      <c r="F106" s="314">
        <f t="shared" si="24"/>
        <v>0</v>
      </c>
      <c r="G106" s="315"/>
      <c r="H106" s="292"/>
      <c r="I106" s="24"/>
      <c r="J106" s="318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20"/>
      <c r="AC106" s="316"/>
      <c r="AD106" s="317"/>
      <c r="AE106" s="234"/>
      <c r="AF106" s="298" t="str">
        <f t="shared" si="14"/>
        <v/>
      </c>
      <c r="AG106" s="68"/>
      <c r="AH106" s="116">
        <f t="shared" si="15"/>
        <v>0</v>
      </c>
      <c r="AI106" s="99">
        <f t="shared" si="16"/>
        <v>0</v>
      </c>
      <c r="AJ106" s="117"/>
      <c r="AK106" s="68"/>
      <c r="AL106" s="68"/>
      <c r="AM106" s="118"/>
      <c r="AN106" s="56"/>
      <c r="AO106" s="56"/>
      <c r="AP106" s="63"/>
      <c r="AQ106" s="56"/>
      <c r="AR106" s="76"/>
      <c r="AS106" s="63"/>
      <c r="AT106" s="56"/>
      <c r="AU106" s="56"/>
      <c r="AV106" s="68"/>
      <c r="AW106" s="68"/>
      <c r="AX106" s="68"/>
      <c r="AY106" s="68"/>
      <c r="AZ106" s="68"/>
      <c r="BA106" s="105" t="str">
        <f t="shared" si="22"/>
        <v/>
      </c>
      <c r="BB106" s="68"/>
      <c r="BC106" s="68"/>
      <c r="BD106" s="68">
        <f t="shared" si="19"/>
        <v>0</v>
      </c>
      <c r="BE106" s="68">
        <f t="shared" si="23"/>
        <v>0</v>
      </c>
      <c r="BF106" s="68">
        <f t="shared" si="20"/>
        <v>0</v>
      </c>
      <c r="BG106" s="68"/>
      <c r="BH106" s="68"/>
      <c r="BI106" s="68"/>
      <c r="BJ106" s="68"/>
      <c r="BK106" s="68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DR106" s="22">
        <f t="shared" si="28"/>
        <v>0</v>
      </c>
    </row>
    <row r="107" spans="2:122" s="22" customFormat="1" ht="18.899999999999999" customHeight="1" x14ac:dyDescent="0.25">
      <c r="B107" s="21"/>
      <c r="C107" s="249" t="str">
        <f t="shared" si="21"/>
        <v/>
      </c>
      <c r="D107" s="311"/>
      <c r="E107" s="313"/>
      <c r="F107" s="314">
        <f t="shared" si="24"/>
        <v>0</v>
      </c>
      <c r="G107" s="315"/>
      <c r="H107" s="292"/>
      <c r="I107" s="24"/>
      <c r="J107" s="318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20"/>
      <c r="AC107" s="316"/>
      <c r="AD107" s="317"/>
      <c r="AE107" s="234"/>
      <c r="AF107" s="298" t="str">
        <f t="shared" si="14"/>
        <v/>
      </c>
      <c r="AG107" s="68"/>
      <c r="AH107" s="116">
        <f t="shared" si="15"/>
        <v>0</v>
      </c>
      <c r="AI107" s="99">
        <f t="shared" si="16"/>
        <v>0</v>
      </c>
      <c r="AJ107" s="117"/>
      <c r="AK107" s="68"/>
      <c r="AL107" s="68"/>
      <c r="AM107" s="118"/>
      <c r="AN107" s="56"/>
      <c r="AO107" s="56"/>
      <c r="AP107" s="63"/>
      <c r="AQ107" s="56"/>
      <c r="AR107" s="76"/>
      <c r="AS107" s="63"/>
      <c r="AT107" s="56"/>
      <c r="AU107" s="56"/>
      <c r="AV107" s="68"/>
      <c r="AW107" s="68"/>
      <c r="AX107" s="68"/>
      <c r="AY107" s="68"/>
      <c r="AZ107" s="68"/>
      <c r="BA107" s="105" t="str">
        <f t="shared" si="22"/>
        <v/>
      </c>
      <c r="BB107" s="68"/>
      <c r="BC107" s="68"/>
      <c r="BD107" s="68">
        <f t="shared" si="19"/>
        <v>0</v>
      </c>
      <c r="BE107" s="134">
        <f t="shared" si="23"/>
        <v>0</v>
      </c>
      <c r="BF107" s="68">
        <f t="shared" si="20"/>
        <v>0</v>
      </c>
      <c r="BG107" s="68"/>
      <c r="BH107" s="68"/>
      <c r="BI107" s="68"/>
      <c r="BJ107" s="68"/>
      <c r="BK107" s="68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DR107" s="22">
        <f t="shared" si="28"/>
        <v>0</v>
      </c>
    </row>
    <row r="108" spans="2:122" s="22" customFormat="1" ht="18.899999999999999" customHeight="1" x14ac:dyDescent="0.25">
      <c r="B108" s="21"/>
      <c r="C108" s="249" t="str">
        <f t="shared" si="21"/>
        <v/>
      </c>
      <c r="D108" s="311"/>
      <c r="E108" s="313"/>
      <c r="F108" s="314">
        <f t="shared" si="24"/>
        <v>0</v>
      </c>
      <c r="G108" s="315"/>
      <c r="H108" s="292"/>
      <c r="I108" s="24"/>
      <c r="J108" s="318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20"/>
      <c r="AC108" s="316"/>
      <c r="AD108" s="317"/>
      <c r="AE108" s="234"/>
      <c r="AF108" s="298" t="str">
        <f t="shared" si="14"/>
        <v/>
      </c>
      <c r="AG108" s="68"/>
      <c r="AH108" s="116">
        <f t="shared" si="15"/>
        <v>0</v>
      </c>
      <c r="AI108" s="99">
        <f t="shared" si="16"/>
        <v>0</v>
      </c>
      <c r="AJ108" s="117"/>
      <c r="AK108" s="68"/>
      <c r="AL108" s="68"/>
      <c r="AM108" s="118"/>
      <c r="AN108" s="56"/>
      <c r="AO108" s="56"/>
      <c r="AP108" s="63"/>
      <c r="AQ108" s="56"/>
      <c r="AR108" s="76"/>
      <c r="AS108" s="63"/>
      <c r="AT108" s="56"/>
      <c r="AU108" s="56"/>
      <c r="AV108" s="68"/>
      <c r="AW108" s="68"/>
      <c r="AX108" s="68"/>
      <c r="AY108" s="68"/>
      <c r="AZ108" s="68"/>
      <c r="BA108" s="105" t="str">
        <f t="shared" si="22"/>
        <v/>
      </c>
      <c r="BB108" s="68"/>
      <c r="BC108" s="68"/>
      <c r="BD108" s="68">
        <f t="shared" si="19"/>
        <v>0</v>
      </c>
      <c r="BE108" s="68">
        <f t="shared" si="23"/>
        <v>0</v>
      </c>
      <c r="BF108" s="68">
        <f t="shared" si="20"/>
        <v>0</v>
      </c>
      <c r="BG108" s="68"/>
      <c r="BH108" s="68"/>
      <c r="BI108" s="68"/>
      <c r="BJ108" s="68"/>
      <c r="BK108" s="68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DR108" s="22">
        <f t="shared" si="28"/>
        <v>0</v>
      </c>
    </row>
    <row r="109" spans="2:122" s="22" customFormat="1" ht="18.899999999999999" customHeight="1" x14ac:dyDescent="0.25">
      <c r="B109" s="21"/>
      <c r="C109" s="249" t="str">
        <f t="shared" si="21"/>
        <v/>
      </c>
      <c r="D109" s="311"/>
      <c r="E109" s="313"/>
      <c r="F109" s="314">
        <f t="shared" si="24"/>
        <v>0</v>
      </c>
      <c r="G109" s="315"/>
      <c r="H109" s="292"/>
      <c r="I109" s="24"/>
      <c r="J109" s="318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20"/>
      <c r="AC109" s="316"/>
      <c r="AD109" s="317"/>
      <c r="AE109" s="234"/>
      <c r="AF109" s="298" t="str">
        <f t="shared" si="14"/>
        <v/>
      </c>
      <c r="AG109" s="68"/>
      <c r="AH109" s="116">
        <f t="shared" si="15"/>
        <v>0</v>
      </c>
      <c r="AI109" s="99">
        <f t="shared" si="16"/>
        <v>0</v>
      </c>
      <c r="AJ109" s="117"/>
      <c r="AK109" s="68"/>
      <c r="AL109" s="68"/>
      <c r="AM109" s="118"/>
      <c r="AN109" s="56"/>
      <c r="AO109" s="56"/>
      <c r="AP109" s="63"/>
      <c r="AQ109" s="56"/>
      <c r="AR109" s="76"/>
      <c r="AS109" s="63"/>
      <c r="AT109" s="56"/>
      <c r="AU109" s="56"/>
      <c r="AV109" s="68"/>
      <c r="AW109" s="68"/>
      <c r="AX109" s="68"/>
      <c r="AY109" s="68"/>
      <c r="AZ109" s="68"/>
      <c r="BA109" s="105" t="str">
        <f t="shared" si="22"/>
        <v/>
      </c>
      <c r="BB109" s="68"/>
      <c r="BC109" s="68"/>
      <c r="BD109" s="68">
        <f t="shared" si="19"/>
        <v>0</v>
      </c>
      <c r="BE109" s="134">
        <f t="shared" si="23"/>
        <v>0</v>
      </c>
      <c r="BF109" s="68">
        <f t="shared" si="20"/>
        <v>0</v>
      </c>
      <c r="BG109" s="68"/>
      <c r="BH109" s="68"/>
      <c r="BI109" s="68"/>
      <c r="BJ109" s="68"/>
      <c r="BK109" s="68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DR109" s="22">
        <f t="shared" si="28"/>
        <v>0</v>
      </c>
    </row>
    <row r="110" spans="2:122" s="22" customFormat="1" ht="18.899999999999999" customHeight="1" x14ac:dyDescent="0.25">
      <c r="B110" s="21"/>
      <c r="C110" s="249" t="str">
        <f t="shared" si="21"/>
        <v/>
      </c>
      <c r="D110" s="311"/>
      <c r="E110" s="313"/>
      <c r="F110" s="314">
        <f t="shared" si="24"/>
        <v>0</v>
      </c>
      <c r="G110" s="315"/>
      <c r="H110" s="292"/>
      <c r="I110" s="24"/>
      <c r="J110" s="318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20"/>
      <c r="AC110" s="316"/>
      <c r="AD110" s="317"/>
      <c r="AE110" s="234"/>
      <c r="AF110" s="298" t="str">
        <f t="shared" si="14"/>
        <v/>
      </c>
      <c r="AG110" s="68"/>
      <c r="AH110" s="116">
        <f t="shared" si="15"/>
        <v>0</v>
      </c>
      <c r="AI110" s="99">
        <f t="shared" si="16"/>
        <v>0</v>
      </c>
      <c r="AJ110" s="117"/>
      <c r="AK110" s="68"/>
      <c r="AL110" s="68"/>
      <c r="AM110" s="118"/>
      <c r="AN110" s="56"/>
      <c r="AO110" s="56"/>
      <c r="AP110" s="63"/>
      <c r="AQ110" s="56"/>
      <c r="AR110" s="76"/>
      <c r="AS110" s="63"/>
      <c r="AT110" s="56"/>
      <c r="AU110" s="56"/>
      <c r="AV110" s="68"/>
      <c r="AW110" s="68"/>
      <c r="AX110" s="68"/>
      <c r="AY110" s="68"/>
      <c r="AZ110" s="68"/>
      <c r="BA110" s="105" t="str">
        <f t="shared" si="22"/>
        <v/>
      </c>
      <c r="BB110" s="68"/>
      <c r="BC110" s="68"/>
      <c r="BD110" s="68">
        <f t="shared" si="19"/>
        <v>0</v>
      </c>
      <c r="BE110" s="68">
        <f t="shared" si="23"/>
        <v>0</v>
      </c>
      <c r="BF110" s="68">
        <f t="shared" si="20"/>
        <v>0</v>
      </c>
      <c r="BG110" s="68"/>
      <c r="BH110" s="68"/>
      <c r="BI110" s="68"/>
      <c r="BJ110" s="68"/>
      <c r="BK110" s="68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DR110" s="22">
        <f t="shared" si="28"/>
        <v>0</v>
      </c>
    </row>
    <row r="111" spans="2:122" s="22" customFormat="1" ht="18.899999999999999" customHeight="1" x14ac:dyDescent="0.25">
      <c r="B111" s="21"/>
      <c r="C111" s="249" t="str">
        <f t="shared" si="21"/>
        <v/>
      </c>
      <c r="D111" s="311"/>
      <c r="E111" s="313"/>
      <c r="F111" s="314">
        <f t="shared" si="24"/>
        <v>0</v>
      </c>
      <c r="G111" s="315"/>
      <c r="H111" s="292"/>
      <c r="I111" s="24"/>
      <c r="J111" s="318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20"/>
      <c r="AC111" s="316"/>
      <c r="AD111" s="317"/>
      <c r="AE111" s="234"/>
      <c r="AF111" s="298" t="str">
        <f t="shared" si="14"/>
        <v/>
      </c>
      <c r="AG111" s="68"/>
      <c r="AH111" s="116">
        <f t="shared" si="15"/>
        <v>0</v>
      </c>
      <c r="AI111" s="99">
        <f t="shared" si="16"/>
        <v>0</v>
      </c>
      <c r="AJ111" s="117"/>
      <c r="AK111" s="68"/>
      <c r="AL111" s="68"/>
      <c r="AM111" s="118"/>
      <c r="AN111" s="56"/>
      <c r="AO111" s="56"/>
      <c r="AP111" s="63"/>
      <c r="AQ111" s="56"/>
      <c r="AR111" s="76"/>
      <c r="AS111" s="63"/>
      <c r="AT111" s="56"/>
      <c r="AU111" s="56"/>
      <c r="AV111" s="68"/>
      <c r="AW111" s="68"/>
      <c r="AX111" s="68"/>
      <c r="AY111" s="68"/>
      <c r="AZ111" s="68"/>
      <c r="BA111" s="105" t="str">
        <f t="shared" si="22"/>
        <v/>
      </c>
      <c r="BB111" s="68"/>
      <c r="BC111" s="68"/>
      <c r="BD111" s="68">
        <f t="shared" si="19"/>
        <v>0</v>
      </c>
      <c r="BE111" s="134">
        <f t="shared" si="23"/>
        <v>0</v>
      </c>
      <c r="BF111" s="68">
        <f t="shared" si="20"/>
        <v>0</v>
      </c>
      <c r="BG111" s="68"/>
      <c r="BH111" s="68"/>
      <c r="BI111" s="68"/>
      <c r="BJ111" s="68"/>
      <c r="BK111" s="68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DR111" s="22">
        <f t="shared" si="28"/>
        <v>0</v>
      </c>
    </row>
    <row r="112" spans="2:122" s="22" customFormat="1" ht="18.899999999999999" customHeight="1" x14ac:dyDescent="0.25">
      <c r="B112" s="21"/>
      <c r="C112" s="249" t="str">
        <f t="shared" si="21"/>
        <v/>
      </c>
      <c r="D112" s="311"/>
      <c r="E112" s="313"/>
      <c r="F112" s="314">
        <f t="shared" si="24"/>
        <v>0</v>
      </c>
      <c r="G112" s="315"/>
      <c r="H112" s="292"/>
      <c r="I112" s="24"/>
      <c r="J112" s="318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20"/>
      <c r="AC112" s="316"/>
      <c r="AD112" s="317"/>
      <c r="AE112" s="234"/>
      <c r="AF112" s="298" t="str">
        <f t="shared" si="14"/>
        <v/>
      </c>
      <c r="AG112" s="68"/>
      <c r="AH112" s="116">
        <f t="shared" si="15"/>
        <v>0</v>
      </c>
      <c r="AI112" s="99">
        <f t="shared" si="16"/>
        <v>0</v>
      </c>
      <c r="AJ112" s="117"/>
      <c r="AK112" s="68"/>
      <c r="AL112" s="68"/>
      <c r="AM112" s="118"/>
      <c r="AN112" s="56"/>
      <c r="AO112" s="56"/>
      <c r="AP112" s="63"/>
      <c r="AQ112" s="56"/>
      <c r="AR112" s="76"/>
      <c r="AS112" s="63"/>
      <c r="AT112" s="56"/>
      <c r="AU112" s="56"/>
      <c r="AV112" s="68"/>
      <c r="AW112" s="68"/>
      <c r="AX112" s="68"/>
      <c r="AY112" s="68"/>
      <c r="AZ112" s="68"/>
      <c r="BA112" s="105" t="str">
        <f t="shared" si="22"/>
        <v/>
      </c>
      <c r="BB112" s="68"/>
      <c r="BC112" s="68"/>
      <c r="BD112" s="68">
        <f t="shared" si="19"/>
        <v>0</v>
      </c>
      <c r="BE112" s="68">
        <f t="shared" si="23"/>
        <v>0</v>
      </c>
      <c r="BF112" s="68">
        <f t="shared" si="20"/>
        <v>0</v>
      </c>
      <c r="BG112" s="68"/>
      <c r="BH112" s="68"/>
      <c r="BI112" s="68"/>
      <c r="BJ112" s="68"/>
      <c r="BK112" s="68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DR112" s="22">
        <f t="shared" si="28"/>
        <v>0</v>
      </c>
    </row>
    <row r="113" spans="2:122" s="22" customFormat="1" ht="18.899999999999999" customHeight="1" x14ac:dyDescent="0.25">
      <c r="B113" s="21"/>
      <c r="C113" s="249" t="str">
        <f t="shared" si="21"/>
        <v/>
      </c>
      <c r="D113" s="311"/>
      <c r="E113" s="313"/>
      <c r="F113" s="314">
        <f t="shared" si="24"/>
        <v>0</v>
      </c>
      <c r="G113" s="315"/>
      <c r="H113" s="292"/>
      <c r="I113" s="24"/>
      <c r="J113" s="318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20"/>
      <c r="AC113" s="316"/>
      <c r="AD113" s="317"/>
      <c r="AE113" s="234"/>
      <c r="AF113" s="298" t="str">
        <f t="shared" si="14"/>
        <v/>
      </c>
      <c r="AG113" s="68"/>
      <c r="AH113" s="116">
        <f t="shared" si="15"/>
        <v>0</v>
      </c>
      <c r="AI113" s="99">
        <f t="shared" si="16"/>
        <v>0</v>
      </c>
      <c r="AJ113" s="117"/>
      <c r="AK113" s="68"/>
      <c r="AL113" s="68"/>
      <c r="AM113" s="118"/>
      <c r="AN113" s="56"/>
      <c r="AO113" s="56"/>
      <c r="AP113" s="63"/>
      <c r="AQ113" s="56"/>
      <c r="AR113" s="76"/>
      <c r="AS113" s="63"/>
      <c r="AT113" s="56"/>
      <c r="AU113" s="56"/>
      <c r="AV113" s="68"/>
      <c r="AW113" s="68"/>
      <c r="AX113" s="68"/>
      <c r="AY113" s="68"/>
      <c r="AZ113" s="68"/>
      <c r="BA113" s="105" t="str">
        <f t="shared" si="22"/>
        <v/>
      </c>
      <c r="BB113" s="68"/>
      <c r="BC113" s="68"/>
      <c r="BD113" s="68">
        <f t="shared" si="19"/>
        <v>0</v>
      </c>
      <c r="BE113" s="134">
        <f t="shared" si="23"/>
        <v>0</v>
      </c>
      <c r="BF113" s="68">
        <f t="shared" si="20"/>
        <v>0</v>
      </c>
      <c r="BG113" s="68"/>
      <c r="BH113" s="68"/>
      <c r="BI113" s="68"/>
      <c r="BJ113" s="68"/>
      <c r="BK113" s="68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DR113" s="22">
        <f t="shared" si="28"/>
        <v>0</v>
      </c>
    </row>
    <row r="114" spans="2:122" s="22" customFormat="1" ht="18.899999999999999" customHeight="1" x14ac:dyDescent="0.25">
      <c r="B114" s="21"/>
      <c r="C114" s="249" t="str">
        <f t="shared" si="21"/>
        <v/>
      </c>
      <c r="D114" s="311"/>
      <c r="E114" s="313"/>
      <c r="F114" s="314">
        <f t="shared" si="24"/>
        <v>0</v>
      </c>
      <c r="G114" s="315"/>
      <c r="H114" s="292"/>
      <c r="I114" s="24"/>
      <c r="J114" s="318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20"/>
      <c r="AC114" s="316"/>
      <c r="AD114" s="317"/>
      <c r="AE114" s="234"/>
      <c r="AF114" s="298" t="str">
        <f t="shared" si="14"/>
        <v/>
      </c>
      <c r="AG114" s="68"/>
      <c r="AH114" s="116">
        <f t="shared" si="15"/>
        <v>0</v>
      </c>
      <c r="AI114" s="99">
        <f t="shared" si="16"/>
        <v>0</v>
      </c>
      <c r="AJ114" s="117"/>
      <c r="AK114" s="68"/>
      <c r="AL114" s="68"/>
      <c r="AM114" s="118"/>
      <c r="AN114" s="56"/>
      <c r="AO114" s="56"/>
      <c r="AP114" s="63"/>
      <c r="AQ114" s="56"/>
      <c r="AR114" s="76"/>
      <c r="AS114" s="63"/>
      <c r="AT114" s="56"/>
      <c r="AU114" s="56"/>
      <c r="AV114" s="68"/>
      <c r="AW114" s="68"/>
      <c r="AX114" s="68"/>
      <c r="AY114" s="68"/>
      <c r="AZ114" s="68"/>
      <c r="BA114" s="105" t="str">
        <f t="shared" si="22"/>
        <v/>
      </c>
      <c r="BB114" s="68"/>
      <c r="BC114" s="68"/>
      <c r="BD114" s="68">
        <f t="shared" si="19"/>
        <v>0</v>
      </c>
      <c r="BE114" s="68">
        <f t="shared" si="23"/>
        <v>0</v>
      </c>
      <c r="BF114" s="68">
        <f t="shared" si="20"/>
        <v>0</v>
      </c>
      <c r="BG114" s="68"/>
      <c r="BH114" s="68"/>
      <c r="BI114" s="68"/>
      <c r="BJ114" s="68"/>
      <c r="BK114" s="68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DR114" s="22">
        <f t="shared" si="28"/>
        <v>0</v>
      </c>
    </row>
    <row r="115" spans="2:122" s="22" customFormat="1" ht="18.899999999999999" customHeight="1" x14ac:dyDescent="0.25">
      <c r="B115" s="21"/>
      <c r="C115" s="249" t="str">
        <f t="shared" si="21"/>
        <v/>
      </c>
      <c r="D115" s="311"/>
      <c r="E115" s="313"/>
      <c r="F115" s="314">
        <f t="shared" si="24"/>
        <v>0</v>
      </c>
      <c r="G115" s="315"/>
      <c r="H115" s="292"/>
      <c r="I115" s="24"/>
      <c r="J115" s="318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20"/>
      <c r="AC115" s="316"/>
      <c r="AD115" s="317"/>
      <c r="AE115" s="234"/>
      <c r="AF115" s="298" t="str">
        <f t="shared" si="14"/>
        <v/>
      </c>
      <c r="AG115" s="68"/>
      <c r="AH115" s="116">
        <f t="shared" si="15"/>
        <v>0</v>
      </c>
      <c r="AI115" s="99">
        <f t="shared" si="16"/>
        <v>0</v>
      </c>
      <c r="AJ115" s="117"/>
      <c r="AK115" s="68"/>
      <c r="AL115" s="68"/>
      <c r="AM115" s="118"/>
      <c r="AN115" s="56"/>
      <c r="AO115" s="56"/>
      <c r="AP115" s="63"/>
      <c r="AQ115" s="56"/>
      <c r="AR115" s="76"/>
      <c r="AS115" s="63"/>
      <c r="AT115" s="56"/>
      <c r="AU115" s="56"/>
      <c r="AV115" s="68"/>
      <c r="AW115" s="68"/>
      <c r="AX115" s="68"/>
      <c r="AY115" s="68"/>
      <c r="AZ115" s="68"/>
      <c r="BA115" s="105" t="str">
        <f t="shared" si="22"/>
        <v/>
      </c>
      <c r="BB115" s="68"/>
      <c r="BC115" s="68"/>
      <c r="BD115" s="68">
        <f t="shared" si="19"/>
        <v>0</v>
      </c>
      <c r="BE115" s="134">
        <f t="shared" si="23"/>
        <v>0</v>
      </c>
      <c r="BF115" s="68">
        <f t="shared" si="20"/>
        <v>0</v>
      </c>
      <c r="BG115" s="68"/>
      <c r="BH115" s="68"/>
      <c r="BI115" s="68"/>
      <c r="BJ115" s="68"/>
      <c r="BK115" s="68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DR115" s="22">
        <f t="shared" si="28"/>
        <v>0</v>
      </c>
    </row>
    <row r="116" spans="2:122" s="22" customFormat="1" ht="18.899999999999999" customHeight="1" x14ac:dyDescent="0.25">
      <c r="B116" s="21"/>
      <c r="C116" s="249" t="str">
        <f t="shared" si="21"/>
        <v/>
      </c>
      <c r="D116" s="311"/>
      <c r="E116" s="313"/>
      <c r="F116" s="314">
        <f t="shared" si="24"/>
        <v>0</v>
      </c>
      <c r="G116" s="315"/>
      <c r="H116" s="292"/>
      <c r="I116" s="24"/>
      <c r="J116" s="318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20"/>
      <c r="AC116" s="316"/>
      <c r="AD116" s="317"/>
      <c r="AE116" s="234"/>
      <c r="AF116" s="298" t="str">
        <f t="shared" si="14"/>
        <v/>
      </c>
      <c r="AG116" s="68"/>
      <c r="AH116" s="116">
        <f t="shared" si="15"/>
        <v>0</v>
      </c>
      <c r="AI116" s="99">
        <f t="shared" si="16"/>
        <v>0</v>
      </c>
      <c r="AJ116" s="117"/>
      <c r="AK116" s="68"/>
      <c r="AL116" s="68"/>
      <c r="AM116" s="118"/>
      <c r="AN116" s="56"/>
      <c r="AO116" s="56"/>
      <c r="AP116" s="63"/>
      <c r="AQ116" s="56"/>
      <c r="AR116" s="76"/>
      <c r="AS116" s="63"/>
      <c r="AT116" s="56"/>
      <c r="AU116" s="56"/>
      <c r="AV116" s="68"/>
      <c r="AW116" s="68"/>
      <c r="AX116" s="68"/>
      <c r="AY116" s="68"/>
      <c r="AZ116" s="68"/>
      <c r="BA116" s="105" t="str">
        <f t="shared" si="22"/>
        <v/>
      </c>
      <c r="BB116" s="68"/>
      <c r="BC116" s="68"/>
      <c r="BD116" s="68">
        <f t="shared" si="19"/>
        <v>0</v>
      </c>
      <c r="BE116" s="68">
        <f t="shared" si="23"/>
        <v>0</v>
      </c>
      <c r="BF116" s="68">
        <f t="shared" si="20"/>
        <v>0</v>
      </c>
      <c r="BG116" s="68"/>
      <c r="BH116" s="68"/>
      <c r="BI116" s="68"/>
      <c r="BJ116" s="68"/>
      <c r="BK116" s="68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DR116" s="22">
        <f t="shared" si="28"/>
        <v>0</v>
      </c>
    </row>
    <row r="117" spans="2:122" s="22" customFormat="1" ht="18.899999999999999" customHeight="1" x14ac:dyDescent="0.25">
      <c r="B117" s="21"/>
      <c r="C117" s="249" t="str">
        <f t="shared" si="21"/>
        <v/>
      </c>
      <c r="D117" s="311"/>
      <c r="E117" s="313"/>
      <c r="F117" s="314">
        <f t="shared" si="24"/>
        <v>0</v>
      </c>
      <c r="G117" s="315"/>
      <c r="H117" s="292"/>
      <c r="I117" s="24"/>
      <c r="J117" s="318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20"/>
      <c r="AC117" s="316"/>
      <c r="AD117" s="317"/>
      <c r="AE117" s="234"/>
      <c r="AF117" s="298" t="str">
        <f t="shared" si="14"/>
        <v/>
      </c>
      <c r="AG117" s="68"/>
      <c r="AH117" s="116">
        <f t="shared" si="15"/>
        <v>0</v>
      </c>
      <c r="AI117" s="99">
        <f t="shared" si="16"/>
        <v>0</v>
      </c>
      <c r="AJ117" s="117"/>
      <c r="AK117" s="68"/>
      <c r="AL117" s="68"/>
      <c r="AM117" s="118"/>
      <c r="AN117" s="56"/>
      <c r="AO117" s="56"/>
      <c r="AP117" s="63"/>
      <c r="AQ117" s="56"/>
      <c r="AR117" s="76"/>
      <c r="AS117" s="63"/>
      <c r="AT117" s="56"/>
      <c r="AU117" s="56"/>
      <c r="AV117" s="68"/>
      <c r="AW117" s="68"/>
      <c r="AX117" s="68"/>
      <c r="AY117" s="68"/>
      <c r="AZ117" s="68"/>
      <c r="BA117" s="105" t="str">
        <f t="shared" si="22"/>
        <v/>
      </c>
      <c r="BB117" s="68"/>
      <c r="BC117" s="68"/>
      <c r="BD117" s="68">
        <f t="shared" si="19"/>
        <v>0</v>
      </c>
      <c r="BE117" s="134">
        <f>+AC117</f>
        <v>0</v>
      </c>
      <c r="BF117" s="68">
        <f t="shared" si="20"/>
        <v>0</v>
      </c>
      <c r="BG117" s="68"/>
      <c r="BH117" s="68"/>
      <c r="BI117" s="68"/>
      <c r="BJ117" s="68"/>
      <c r="BK117" s="68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DR117" s="22">
        <f t="shared" si="28"/>
        <v>0</v>
      </c>
    </row>
    <row r="118" spans="2:122" s="22" customFormat="1" ht="18.899999999999999" customHeight="1" x14ac:dyDescent="0.25">
      <c r="B118" s="21"/>
      <c r="C118" s="249" t="str">
        <f t="shared" si="21"/>
        <v/>
      </c>
      <c r="D118" s="311"/>
      <c r="E118" s="313"/>
      <c r="F118" s="314">
        <f t="shared" si="24"/>
        <v>0</v>
      </c>
      <c r="G118" s="315"/>
      <c r="H118" s="292"/>
      <c r="I118" s="24"/>
      <c r="J118" s="318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20"/>
      <c r="AC118" s="316"/>
      <c r="AD118" s="317"/>
      <c r="AE118" s="234"/>
      <c r="AF118" s="298" t="str">
        <f t="shared" si="14"/>
        <v/>
      </c>
      <c r="AG118" s="68"/>
      <c r="AH118" s="116">
        <f t="shared" si="15"/>
        <v>0</v>
      </c>
      <c r="AI118" s="99">
        <f t="shared" si="16"/>
        <v>0</v>
      </c>
      <c r="AJ118" s="117"/>
      <c r="AK118" s="68"/>
      <c r="AL118" s="68"/>
      <c r="AM118" s="118"/>
      <c r="AN118" s="56"/>
      <c r="AO118" s="56"/>
      <c r="AP118" s="63"/>
      <c r="AQ118" s="56"/>
      <c r="AR118" s="76"/>
      <c r="AS118" s="63"/>
      <c r="AT118" s="56"/>
      <c r="AU118" s="56"/>
      <c r="AV118" s="68"/>
      <c r="AW118" s="68"/>
      <c r="AX118" s="68"/>
      <c r="AY118" s="68"/>
      <c r="AZ118" s="68"/>
      <c r="BA118" s="105" t="str">
        <f t="shared" si="22"/>
        <v/>
      </c>
      <c r="BB118" s="68"/>
      <c r="BC118" s="68"/>
      <c r="BD118" s="68">
        <f t="shared" si="19"/>
        <v>0</v>
      </c>
      <c r="BE118" s="68">
        <f t="shared" si="23"/>
        <v>0</v>
      </c>
      <c r="BF118" s="68">
        <f t="shared" si="20"/>
        <v>0</v>
      </c>
      <c r="BG118" s="68"/>
      <c r="BH118" s="68"/>
      <c r="BI118" s="68"/>
      <c r="BJ118" s="68"/>
      <c r="BK118" s="68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DR118" s="22">
        <f t="shared" ref="DR118:DR126" si="29">IF(AND(OR(H118=$DR$47,H118=$DR$50,H118=$DR$51,H118=$DR$52,H118=$DR$53),I118&gt;8),1,0)</f>
        <v>0</v>
      </c>
    </row>
    <row r="119" spans="2:122" s="22" customFormat="1" ht="18.899999999999999" customHeight="1" x14ac:dyDescent="0.25">
      <c r="B119" s="21"/>
      <c r="C119" s="249" t="str">
        <f t="shared" si="21"/>
        <v/>
      </c>
      <c r="D119" s="311"/>
      <c r="E119" s="313"/>
      <c r="F119" s="314">
        <f t="shared" si="24"/>
        <v>0</v>
      </c>
      <c r="G119" s="315"/>
      <c r="H119" s="292"/>
      <c r="I119" s="24"/>
      <c r="J119" s="318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20"/>
      <c r="AC119" s="316"/>
      <c r="AD119" s="317"/>
      <c r="AE119" s="234"/>
      <c r="AF119" s="298" t="str">
        <f t="shared" ref="AF119:AF133" si="30">IFERROR(LOOKUP(D119,$AP$54:$AP$133,$BA$54:$BA$133),"")</f>
        <v/>
      </c>
      <c r="AG119" s="68"/>
      <c r="AH119" s="116">
        <f t="shared" ref="AH119:AH133" si="31">IF(D119&gt;0,WEEKDAY(D119,1),0)</f>
        <v>0</v>
      </c>
      <c r="AI119" s="99">
        <f t="shared" ref="AI119:AI130" si="32">IF(D119&gt;0,WEEKDAY(D119,1),0)</f>
        <v>0</v>
      </c>
      <c r="AJ119" s="117"/>
      <c r="AK119" s="68"/>
      <c r="AL119" s="68"/>
      <c r="AM119" s="118"/>
      <c r="AN119" s="56"/>
      <c r="AO119" s="56"/>
      <c r="AP119" s="63"/>
      <c r="AQ119" s="56"/>
      <c r="AR119" s="76"/>
      <c r="AS119" s="63"/>
      <c r="AT119" s="56"/>
      <c r="AU119" s="56"/>
      <c r="AV119" s="68"/>
      <c r="AW119" s="68"/>
      <c r="AX119" s="68"/>
      <c r="AY119" s="68"/>
      <c r="AZ119" s="68"/>
      <c r="BA119" s="105" t="str">
        <f t="shared" si="22"/>
        <v/>
      </c>
      <c r="BB119" s="68"/>
      <c r="BC119" s="68"/>
      <c r="BD119" s="68">
        <f t="shared" ref="BD119:BD133" si="33">IF(AC119="Nadurno delo",I119,0)</f>
        <v>0</v>
      </c>
      <c r="BE119" s="134">
        <f t="shared" si="23"/>
        <v>0</v>
      </c>
      <c r="BF119" s="68">
        <f t="shared" ref="BF119:BF133" si="34">IF(AND(BE119="Nadurno delo",I119&gt;2),1,0)</f>
        <v>0</v>
      </c>
      <c r="BG119" s="68"/>
      <c r="BH119" s="68"/>
      <c r="BI119" s="68"/>
      <c r="BJ119" s="68"/>
      <c r="BK119" s="68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DR119" s="22">
        <f t="shared" si="29"/>
        <v>0</v>
      </c>
    </row>
    <row r="120" spans="2:122" s="22" customFormat="1" ht="18.899999999999999" customHeight="1" x14ac:dyDescent="0.25">
      <c r="B120" s="21"/>
      <c r="C120" s="249" t="str">
        <f t="shared" ref="C120:C133" si="35">IF(D120&gt;0,IF(AND(YEAR($D$54)=YEAR(D120),MONTH($D$54)=MONTH(D120)),"","!!!"),"")</f>
        <v/>
      </c>
      <c r="D120" s="311"/>
      <c r="E120" s="313"/>
      <c r="F120" s="314">
        <f t="shared" si="24"/>
        <v>0</v>
      </c>
      <c r="G120" s="315"/>
      <c r="H120" s="292"/>
      <c r="I120" s="24"/>
      <c r="J120" s="318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20"/>
      <c r="AC120" s="316"/>
      <c r="AD120" s="317"/>
      <c r="AE120" s="234"/>
      <c r="AF120" s="298" t="str">
        <f t="shared" si="30"/>
        <v/>
      </c>
      <c r="AG120" s="68"/>
      <c r="AH120" s="116">
        <f t="shared" si="31"/>
        <v>0</v>
      </c>
      <c r="AI120" s="99">
        <f t="shared" si="32"/>
        <v>0</v>
      </c>
      <c r="AJ120" s="117"/>
      <c r="AK120" s="68"/>
      <c r="AL120" s="68"/>
      <c r="AM120" s="118"/>
      <c r="AN120" s="56"/>
      <c r="AO120" s="56"/>
      <c r="AP120" s="63"/>
      <c r="AQ120" s="56"/>
      <c r="AR120" s="76"/>
      <c r="AS120" s="63"/>
      <c r="AT120" s="56"/>
      <c r="AU120" s="56"/>
      <c r="AV120" s="68"/>
      <c r="AW120" s="68"/>
      <c r="AX120" s="68"/>
      <c r="AY120" s="68"/>
      <c r="AZ120" s="68"/>
      <c r="BA120" s="105" t="str">
        <f t="shared" ref="BA120:BA133" si="36">IF(AND(AQ120&lt;=10,AQ120&gt;8),"Več kot 8 ur",IF(AQ120&gt;10,"Prekoračitev delovnih ur",""))</f>
        <v/>
      </c>
      <c r="BB120" s="68"/>
      <c r="BC120" s="68"/>
      <c r="BD120" s="68">
        <f t="shared" si="33"/>
        <v>0</v>
      </c>
      <c r="BE120" s="68">
        <f t="shared" ref="BE120:BE132" si="37">+AC120</f>
        <v>0</v>
      </c>
      <c r="BF120" s="68">
        <f t="shared" si="34"/>
        <v>0</v>
      </c>
      <c r="BG120" s="68"/>
      <c r="BH120" s="68"/>
      <c r="BI120" s="68"/>
      <c r="BJ120" s="68"/>
      <c r="BK120" s="68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DR120" s="22">
        <f t="shared" si="29"/>
        <v>0</v>
      </c>
    </row>
    <row r="121" spans="2:122" s="22" customFormat="1" ht="18.899999999999999" customHeight="1" x14ac:dyDescent="0.25">
      <c r="B121" s="21"/>
      <c r="C121" s="249" t="str">
        <f t="shared" si="35"/>
        <v/>
      </c>
      <c r="D121" s="311"/>
      <c r="E121" s="313"/>
      <c r="F121" s="314">
        <f t="shared" ref="F121:F133" si="38">D121</f>
        <v>0</v>
      </c>
      <c r="G121" s="315"/>
      <c r="H121" s="292"/>
      <c r="I121" s="24"/>
      <c r="J121" s="318" t="s">
        <v>41</v>
      </c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20"/>
      <c r="AC121" s="316"/>
      <c r="AD121" s="317"/>
      <c r="AE121" s="234"/>
      <c r="AF121" s="298" t="str">
        <f t="shared" si="30"/>
        <v/>
      </c>
      <c r="AG121" s="68"/>
      <c r="AH121" s="116">
        <f t="shared" si="31"/>
        <v>0</v>
      </c>
      <c r="AI121" s="99">
        <f t="shared" si="32"/>
        <v>0</v>
      </c>
      <c r="AJ121" s="117"/>
      <c r="AK121" s="68"/>
      <c r="AL121" s="68"/>
      <c r="AM121" s="118"/>
      <c r="AN121" s="56"/>
      <c r="AO121" s="56"/>
      <c r="AP121" s="63"/>
      <c r="AQ121" s="56"/>
      <c r="AR121" s="76"/>
      <c r="AS121" s="63"/>
      <c r="AT121" s="56"/>
      <c r="AU121" s="56"/>
      <c r="AV121" s="68"/>
      <c r="AW121" s="68"/>
      <c r="AX121" s="68"/>
      <c r="AY121" s="68"/>
      <c r="AZ121" s="68"/>
      <c r="BA121" s="105" t="str">
        <f t="shared" si="36"/>
        <v/>
      </c>
      <c r="BB121" s="68"/>
      <c r="BC121" s="68"/>
      <c r="BD121" s="68">
        <f t="shared" si="33"/>
        <v>0</v>
      </c>
      <c r="BE121" s="134">
        <f t="shared" si="37"/>
        <v>0</v>
      </c>
      <c r="BF121" s="68">
        <f t="shared" si="34"/>
        <v>0</v>
      </c>
      <c r="BG121" s="68"/>
      <c r="BH121" s="68"/>
      <c r="BI121" s="68"/>
      <c r="BJ121" s="68"/>
      <c r="BK121" s="68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DR121" s="22">
        <f t="shared" si="29"/>
        <v>0</v>
      </c>
    </row>
    <row r="122" spans="2:122" s="22" customFormat="1" ht="18.899999999999999" customHeight="1" x14ac:dyDescent="0.25">
      <c r="B122" s="21"/>
      <c r="C122" s="249" t="str">
        <f t="shared" si="35"/>
        <v/>
      </c>
      <c r="D122" s="311"/>
      <c r="E122" s="313"/>
      <c r="F122" s="314">
        <f t="shared" si="38"/>
        <v>0</v>
      </c>
      <c r="G122" s="315"/>
      <c r="H122" s="292"/>
      <c r="I122" s="24"/>
      <c r="J122" s="318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20"/>
      <c r="AC122" s="316"/>
      <c r="AD122" s="317"/>
      <c r="AE122" s="234"/>
      <c r="AF122" s="298" t="str">
        <f t="shared" si="30"/>
        <v/>
      </c>
      <c r="AG122" s="68"/>
      <c r="AH122" s="116">
        <f t="shared" si="31"/>
        <v>0</v>
      </c>
      <c r="AI122" s="99">
        <f t="shared" si="32"/>
        <v>0</v>
      </c>
      <c r="AJ122" s="117"/>
      <c r="AK122" s="68"/>
      <c r="AL122" s="68"/>
      <c r="AM122" s="118"/>
      <c r="AN122" s="56"/>
      <c r="AO122" s="56"/>
      <c r="AP122" s="63"/>
      <c r="AQ122" s="56"/>
      <c r="AR122" s="76"/>
      <c r="AS122" s="63"/>
      <c r="AT122" s="56"/>
      <c r="AU122" s="56"/>
      <c r="AV122" s="68"/>
      <c r="AW122" s="68"/>
      <c r="AX122" s="68"/>
      <c r="AY122" s="68"/>
      <c r="AZ122" s="68"/>
      <c r="BA122" s="105" t="str">
        <f t="shared" si="36"/>
        <v/>
      </c>
      <c r="BB122" s="68"/>
      <c r="BC122" s="68"/>
      <c r="BD122" s="68">
        <f t="shared" si="33"/>
        <v>0</v>
      </c>
      <c r="BE122" s="68">
        <f t="shared" si="37"/>
        <v>0</v>
      </c>
      <c r="BF122" s="68">
        <f t="shared" si="34"/>
        <v>0</v>
      </c>
      <c r="BG122" s="68"/>
      <c r="BH122" s="68"/>
      <c r="BI122" s="68"/>
      <c r="BJ122" s="68"/>
      <c r="BK122" s="68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DR122" s="22">
        <f t="shared" si="29"/>
        <v>0</v>
      </c>
    </row>
    <row r="123" spans="2:122" s="22" customFormat="1" ht="18.899999999999999" customHeight="1" x14ac:dyDescent="0.25">
      <c r="B123" s="21"/>
      <c r="C123" s="249" t="str">
        <f t="shared" si="35"/>
        <v/>
      </c>
      <c r="D123" s="311"/>
      <c r="E123" s="313"/>
      <c r="F123" s="314">
        <f t="shared" si="38"/>
        <v>0</v>
      </c>
      <c r="G123" s="315"/>
      <c r="H123" s="292"/>
      <c r="I123" s="24"/>
      <c r="J123" s="318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20"/>
      <c r="AC123" s="316"/>
      <c r="AD123" s="317"/>
      <c r="AE123" s="234"/>
      <c r="AF123" s="298" t="str">
        <f t="shared" si="30"/>
        <v/>
      </c>
      <c r="AG123" s="68"/>
      <c r="AH123" s="116">
        <f t="shared" si="31"/>
        <v>0</v>
      </c>
      <c r="AI123" s="99">
        <f t="shared" si="32"/>
        <v>0</v>
      </c>
      <c r="AJ123" s="117"/>
      <c r="AK123" s="68"/>
      <c r="AL123" s="68"/>
      <c r="AM123" s="118"/>
      <c r="AN123" s="56"/>
      <c r="AO123" s="56"/>
      <c r="AP123" s="63"/>
      <c r="AQ123" s="56"/>
      <c r="AR123" s="76"/>
      <c r="AS123" s="63"/>
      <c r="AT123" s="56"/>
      <c r="AU123" s="56"/>
      <c r="AV123" s="68"/>
      <c r="AW123" s="68"/>
      <c r="AX123" s="68"/>
      <c r="AY123" s="68"/>
      <c r="AZ123" s="68"/>
      <c r="BA123" s="105" t="str">
        <f t="shared" si="36"/>
        <v/>
      </c>
      <c r="BB123" s="68"/>
      <c r="BC123" s="68"/>
      <c r="BD123" s="68">
        <f t="shared" si="33"/>
        <v>0</v>
      </c>
      <c r="BE123" s="134">
        <f t="shared" si="37"/>
        <v>0</v>
      </c>
      <c r="BF123" s="68">
        <f t="shared" si="34"/>
        <v>0</v>
      </c>
      <c r="BG123" s="68"/>
      <c r="BH123" s="68"/>
      <c r="BI123" s="68"/>
      <c r="BJ123" s="68"/>
      <c r="BK123" s="68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DR123" s="22">
        <f t="shared" si="29"/>
        <v>0</v>
      </c>
    </row>
    <row r="124" spans="2:122" s="22" customFormat="1" ht="18.899999999999999" customHeight="1" x14ac:dyDescent="0.25">
      <c r="B124" s="21"/>
      <c r="C124" s="249" t="str">
        <f t="shared" si="35"/>
        <v/>
      </c>
      <c r="D124" s="311"/>
      <c r="E124" s="313"/>
      <c r="F124" s="314">
        <f t="shared" si="38"/>
        <v>0</v>
      </c>
      <c r="G124" s="315"/>
      <c r="H124" s="292"/>
      <c r="I124" s="24"/>
      <c r="J124" s="318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20"/>
      <c r="AC124" s="316"/>
      <c r="AD124" s="317"/>
      <c r="AE124" s="234"/>
      <c r="AF124" s="298" t="str">
        <f t="shared" si="30"/>
        <v/>
      </c>
      <c r="AG124" s="68"/>
      <c r="AH124" s="116">
        <f t="shared" si="31"/>
        <v>0</v>
      </c>
      <c r="AI124" s="99">
        <f t="shared" si="32"/>
        <v>0</v>
      </c>
      <c r="AJ124" s="117"/>
      <c r="AK124" s="68"/>
      <c r="AL124" s="68"/>
      <c r="AM124" s="118"/>
      <c r="AN124" s="56"/>
      <c r="AO124" s="56"/>
      <c r="AP124" s="63"/>
      <c r="AQ124" s="56"/>
      <c r="AR124" s="76"/>
      <c r="AS124" s="63"/>
      <c r="AT124" s="56"/>
      <c r="AU124" s="56"/>
      <c r="AV124" s="68"/>
      <c r="AW124" s="68"/>
      <c r="AX124" s="68"/>
      <c r="AY124" s="68"/>
      <c r="AZ124" s="68"/>
      <c r="BA124" s="105" t="str">
        <f t="shared" si="36"/>
        <v/>
      </c>
      <c r="BB124" s="68"/>
      <c r="BC124" s="68"/>
      <c r="BD124" s="68">
        <f t="shared" si="33"/>
        <v>0</v>
      </c>
      <c r="BE124" s="68">
        <f t="shared" si="37"/>
        <v>0</v>
      </c>
      <c r="BF124" s="68">
        <f t="shared" si="34"/>
        <v>0</v>
      </c>
      <c r="BG124" s="68"/>
      <c r="BH124" s="68"/>
      <c r="BI124" s="68"/>
      <c r="BJ124" s="68"/>
      <c r="BK124" s="68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DR124" s="22">
        <f t="shared" si="29"/>
        <v>0</v>
      </c>
    </row>
    <row r="125" spans="2:122" s="22" customFormat="1" ht="18.899999999999999" customHeight="1" x14ac:dyDescent="0.25">
      <c r="B125" s="21"/>
      <c r="C125" s="249" t="str">
        <f t="shared" si="35"/>
        <v/>
      </c>
      <c r="D125" s="311"/>
      <c r="E125" s="312"/>
      <c r="F125" s="314">
        <f t="shared" si="38"/>
        <v>0</v>
      </c>
      <c r="G125" s="315"/>
      <c r="H125" s="292"/>
      <c r="I125" s="24"/>
      <c r="J125" s="318"/>
      <c r="K125" s="410"/>
      <c r="L125" s="410"/>
      <c r="M125" s="410"/>
      <c r="N125" s="410"/>
      <c r="O125" s="410"/>
      <c r="P125" s="410"/>
      <c r="Q125" s="410"/>
      <c r="R125" s="410"/>
      <c r="S125" s="410"/>
      <c r="T125" s="410"/>
      <c r="U125" s="410"/>
      <c r="V125" s="410"/>
      <c r="W125" s="410"/>
      <c r="X125" s="410"/>
      <c r="Y125" s="410"/>
      <c r="Z125" s="410"/>
      <c r="AA125" s="410"/>
      <c r="AB125" s="411"/>
      <c r="AC125" s="316"/>
      <c r="AD125" s="431"/>
      <c r="AE125" s="234"/>
      <c r="AF125" s="298" t="str">
        <f t="shared" si="30"/>
        <v/>
      </c>
      <c r="AG125" s="68"/>
      <c r="AH125" s="116">
        <f t="shared" si="31"/>
        <v>0</v>
      </c>
      <c r="AI125" s="99">
        <f t="shared" si="32"/>
        <v>0</v>
      </c>
      <c r="AJ125" s="117"/>
      <c r="AK125" s="68"/>
      <c r="AL125" s="68"/>
      <c r="AM125" s="118"/>
      <c r="AN125" s="56"/>
      <c r="AO125" s="56"/>
      <c r="AP125" s="63"/>
      <c r="AQ125" s="56"/>
      <c r="AR125" s="76"/>
      <c r="AS125" s="63"/>
      <c r="AT125" s="56"/>
      <c r="AU125" s="56"/>
      <c r="AV125" s="68"/>
      <c r="AW125" s="68"/>
      <c r="AX125" s="68"/>
      <c r="AY125" s="68"/>
      <c r="AZ125" s="68"/>
      <c r="BA125" s="105" t="str">
        <f t="shared" si="36"/>
        <v/>
      </c>
      <c r="BB125" s="68"/>
      <c r="BC125" s="68"/>
      <c r="BD125" s="68">
        <f t="shared" si="33"/>
        <v>0</v>
      </c>
      <c r="BE125" s="134">
        <f t="shared" si="37"/>
        <v>0</v>
      </c>
      <c r="BF125" s="68">
        <f t="shared" si="34"/>
        <v>0</v>
      </c>
      <c r="BG125" s="68"/>
      <c r="BH125" s="68"/>
      <c r="BI125" s="68"/>
      <c r="BJ125" s="68"/>
      <c r="BK125" s="68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DR125" s="22">
        <f t="shared" si="29"/>
        <v>0</v>
      </c>
    </row>
    <row r="126" spans="2:122" s="22" customFormat="1" ht="18.899999999999999" customHeight="1" x14ac:dyDescent="0.25">
      <c r="B126" s="21"/>
      <c r="C126" s="249" t="str">
        <f t="shared" si="35"/>
        <v/>
      </c>
      <c r="D126" s="311"/>
      <c r="E126" s="312"/>
      <c r="F126" s="314">
        <f t="shared" si="38"/>
        <v>0</v>
      </c>
      <c r="G126" s="315"/>
      <c r="H126" s="292"/>
      <c r="I126" s="24"/>
      <c r="J126" s="318"/>
      <c r="K126" s="410"/>
      <c r="L126" s="410"/>
      <c r="M126" s="410"/>
      <c r="N126" s="410"/>
      <c r="O126" s="410"/>
      <c r="P126" s="410"/>
      <c r="Q126" s="410"/>
      <c r="R126" s="410"/>
      <c r="S126" s="410"/>
      <c r="T126" s="410"/>
      <c r="U126" s="410"/>
      <c r="V126" s="410"/>
      <c r="W126" s="410"/>
      <c r="X126" s="410"/>
      <c r="Y126" s="410"/>
      <c r="Z126" s="410"/>
      <c r="AA126" s="410"/>
      <c r="AB126" s="411"/>
      <c r="AC126" s="316"/>
      <c r="AD126" s="431"/>
      <c r="AE126" s="234"/>
      <c r="AF126" s="298" t="str">
        <f t="shared" si="30"/>
        <v/>
      </c>
      <c r="AG126" s="68"/>
      <c r="AH126" s="116">
        <f t="shared" si="31"/>
        <v>0</v>
      </c>
      <c r="AI126" s="99">
        <f t="shared" si="32"/>
        <v>0</v>
      </c>
      <c r="AJ126" s="117"/>
      <c r="AK126" s="68"/>
      <c r="AL126" s="68"/>
      <c r="AM126" s="118"/>
      <c r="AN126" s="56"/>
      <c r="AO126" s="56"/>
      <c r="AP126" s="63"/>
      <c r="AQ126" s="56"/>
      <c r="AR126" s="76"/>
      <c r="AS126" s="63"/>
      <c r="AT126" s="56"/>
      <c r="AU126" s="56"/>
      <c r="AV126" s="68"/>
      <c r="AW126" s="68"/>
      <c r="AX126" s="68"/>
      <c r="AY126" s="68"/>
      <c r="AZ126" s="68"/>
      <c r="BA126" s="105" t="str">
        <f t="shared" si="36"/>
        <v/>
      </c>
      <c r="BB126" s="68"/>
      <c r="BC126" s="68"/>
      <c r="BD126" s="68">
        <f t="shared" si="33"/>
        <v>0</v>
      </c>
      <c r="BE126" s="68">
        <f t="shared" si="37"/>
        <v>0</v>
      </c>
      <c r="BF126" s="68">
        <f t="shared" si="34"/>
        <v>0</v>
      </c>
      <c r="BG126" s="68"/>
      <c r="BH126" s="68"/>
      <c r="BI126" s="68"/>
      <c r="BJ126" s="68"/>
      <c r="BK126" s="68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DR126" s="22">
        <f t="shared" si="29"/>
        <v>0</v>
      </c>
    </row>
    <row r="127" spans="2:122" s="22" customFormat="1" ht="18.899999999999999" customHeight="1" x14ac:dyDescent="0.25">
      <c r="B127" s="21"/>
      <c r="C127" s="249" t="str">
        <f t="shared" si="35"/>
        <v/>
      </c>
      <c r="D127" s="311"/>
      <c r="E127" s="312"/>
      <c r="F127" s="314">
        <f t="shared" si="38"/>
        <v>0</v>
      </c>
      <c r="G127" s="315"/>
      <c r="H127" s="292"/>
      <c r="I127" s="24"/>
      <c r="J127" s="318"/>
      <c r="K127" s="410"/>
      <c r="L127" s="410"/>
      <c r="M127" s="410"/>
      <c r="N127" s="410"/>
      <c r="O127" s="410"/>
      <c r="P127" s="410"/>
      <c r="Q127" s="410"/>
      <c r="R127" s="410"/>
      <c r="S127" s="410"/>
      <c r="T127" s="410"/>
      <c r="U127" s="410"/>
      <c r="V127" s="410"/>
      <c r="W127" s="410"/>
      <c r="X127" s="410"/>
      <c r="Y127" s="410"/>
      <c r="Z127" s="410"/>
      <c r="AA127" s="410"/>
      <c r="AB127" s="411"/>
      <c r="AC127" s="316"/>
      <c r="AD127" s="431"/>
      <c r="AE127" s="235"/>
      <c r="AF127" s="298" t="str">
        <f t="shared" si="30"/>
        <v/>
      </c>
      <c r="AG127" s="68"/>
      <c r="AH127" s="116">
        <f t="shared" si="31"/>
        <v>0</v>
      </c>
      <c r="AI127" s="99">
        <f t="shared" si="32"/>
        <v>0</v>
      </c>
      <c r="AJ127" s="117"/>
      <c r="AK127" s="68"/>
      <c r="AL127" s="68"/>
      <c r="AM127" s="118"/>
      <c r="AN127" s="56"/>
      <c r="AO127" s="56"/>
      <c r="AP127" s="63"/>
      <c r="AQ127" s="56"/>
      <c r="AR127" s="76"/>
      <c r="AS127" s="63"/>
      <c r="AT127" s="56"/>
      <c r="AU127" s="56"/>
      <c r="AV127" s="68"/>
      <c r="AW127" s="68"/>
      <c r="AX127" s="68"/>
      <c r="AY127" s="68"/>
      <c r="AZ127" s="68"/>
      <c r="BA127" s="105" t="str">
        <f t="shared" si="36"/>
        <v/>
      </c>
      <c r="BB127" s="68"/>
      <c r="BC127" s="68"/>
      <c r="BD127" s="68">
        <f t="shared" si="33"/>
        <v>0</v>
      </c>
      <c r="BE127" s="134">
        <f t="shared" si="37"/>
        <v>0</v>
      </c>
      <c r="BF127" s="68">
        <f t="shared" si="34"/>
        <v>0</v>
      </c>
      <c r="BG127" s="68"/>
      <c r="BH127" s="68"/>
      <c r="BI127" s="68"/>
      <c r="BJ127" s="68"/>
      <c r="BK127" s="68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DR127" s="22">
        <f t="shared" ref="DR127:DR133" si="39">IF(AND(OR(H127=$DR$50,H127=$DR$51,H127=$DR$52,H127=$DR$53),I127&gt;8),1,0)</f>
        <v>0</v>
      </c>
    </row>
    <row r="128" spans="2:122" s="22" customFormat="1" ht="18.899999999999999" customHeight="1" x14ac:dyDescent="0.25">
      <c r="B128" s="21"/>
      <c r="C128" s="249" t="str">
        <f t="shared" si="35"/>
        <v/>
      </c>
      <c r="D128" s="311"/>
      <c r="E128" s="312"/>
      <c r="F128" s="314">
        <f t="shared" si="38"/>
        <v>0</v>
      </c>
      <c r="G128" s="315"/>
      <c r="H128" s="292"/>
      <c r="I128" s="24"/>
      <c r="J128" s="318"/>
      <c r="K128" s="410"/>
      <c r="L128" s="410"/>
      <c r="M128" s="410"/>
      <c r="N128" s="410"/>
      <c r="O128" s="410"/>
      <c r="P128" s="410"/>
      <c r="Q128" s="410"/>
      <c r="R128" s="410"/>
      <c r="S128" s="410"/>
      <c r="T128" s="410"/>
      <c r="U128" s="410"/>
      <c r="V128" s="410"/>
      <c r="W128" s="410"/>
      <c r="X128" s="410"/>
      <c r="Y128" s="410"/>
      <c r="Z128" s="410"/>
      <c r="AA128" s="410"/>
      <c r="AB128" s="411"/>
      <c r="AC128" s="316"/>
      <c r="AD128" s="431"/>
      <c r="AE128" s="235"/>
      <c r="AF128" s="298" t="str">
        <f t="shared" si="30"/>
        <v/>
      </c>
      <c r="AG128" s="68"/>
      <c r="AH128" s="116">
        <f t="shared" si="31"/>
        <v>0</v>
      </c>
      <c r="AI128" s="99">
        <f t="shared" si="32"/>
        <v>0</v>
      </c>
      <c r="AJ128" s="117"/>
      <c r="AK128" s="68"/>
      <c r="AL128" s="68"/>
      <c r="AM128" s="118"/>
      <c r="AN128" s="56"/>
      <c r="AO128" s="56"/>
      <c r="AP128" s="63"/>
      <c r="AQ128" s="56"/>
      <c r="AR128" s="76"/>
      <c r="AS128" s="63"/>
      <c r="AT128" s="56"/>
      <c r="AU128" s="56"/>
      <c r="AV128" s="68"/>
      <c r="AW128" s="68"/>
      <c r="AX128" s="68"/>
      <c r="AY128" s="68"/>
      <c r="AZ128" s="68"/>
      <c r="BA128" s="105" t="str">
        <f t="shared" si="36"/>
        <v/>
      </c>
      <c r="BB128" s="68"/>
      <c r="BC128" s="68"/>
      <c r="BD128" s="68">
        <f t="shared" si="33"/>
        <v>0</v>
      </c>
      <c r="BE128" s="68">
        <f t="shared" si="37"/>
        <v>0</v>
      </c>
      <c r="BF128" s="68">
        <f t="shared" si="34"/>
        <v>0</v>
      </c>
      <c r="BG128" s="68"/>
      <c r="BH128" s="68"/>
      <c r="BI128" s="68"/>
      <c r="BJ128" s="68"/>
      <c r="BK128" s="68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DR128" s="22">
        <f t="shared" si="39"/>
        <v>0</v>
      </c>
    </row>
    <row r="129" spans="2:122" s="22" customFormat="1" ht="18.899999999999999" customHeight="1" x14ac:dyDescent="0.25">
      <c r="B129" s="21"/>
      <c r="C129" s="249" t="str">
        <f t="shared" si="35"/>
        <v/>
      </c>
      <c r="D129" s="311"/>
      <c r="E129" s="312"/>
      <c r="F129" s="314">
        <f t="shared" si="38"/>
        <v>0</v>
      </c>
      <c r="G129" s="315"/>
      <c r="H129" s="292"/>
      <c r="I129" s="24"/>
      <c r="J129" s="318"/>
      <c r="K129" s="410"/>
      <c r="L129" s="410"/>
      <c r="M129" s="410"/>
      <c r="N129" s="410"/>
      <c r="O129" s="410"/>
      <c r="P129" s="410"/>
      <c r="Q129" s="410"/>
      <c r="R129" s="410"/>
      <c r="S129" s="410"/>
      <c r="T129" s="410"/>
      <c r="U129" s="410"/>
      <c r="V129" s="410"/>
      <c r="W129" s="410"/>
      <c r="X129" s="410"/>
      <c r="Y129" s="410"/>
      <c r="Z129" s="410"/>
      <c r="AA129" s="410"/>
      <c r="AB129" s="411"/>
      <c r="AC129" s="316"/>
      <c r="AD129" s="431"/>
      <c r="AE129" s="235"/>
      <c r="AF129" s="298" t="str">
        <f t="shared" si="30"/>
        <v/>
      </c>
      <c r="AG129" s="68"/>
      <c r="AH129" s="116">
        <f t="shared" si="31"/>
        <v>0</v>
      </c>
      <c r="AI129" s="99">
        <f t="shared" si="32"/>
        <v>0</v>
      </c>
      <c r="AJ129" s="117"/>
      <c r="AK129" s="68"/>
      <c r="AL129" s="68"/>
      <c r="AM129" s="118"/>
      <c r="AN129" s="56"/>
      <c r="AO129" s="56"/>
      <c r="AP129" s="63"/>
      <c r="AQ129" s="56"/>
      <c r="AR129" s="76"/>
      <c r="AS129" s="63"/>
      <c r="AT129" s="56"/>
      <c r="AU129" s="56"/>
      <c r="AV129" s="68"/>
      <c r="AW129" s="68"/>
      <c r="AX129" s="68"/>
      <c r="AY129" s="68"/>
      <c r="AZ129" s="68"/>
      <c r="BA129" s="105" t="str">
        <f t="shared" si="36"/>
        <v/>
      </c>
      <c r="BB129" s="68"/>
      <c r="BC129" s="68"/>
      <c r="BD129" s="68">
        <f t="shared" si="33"/>
        <v>0</v>
      </c>
      <c r="BE129" s="68">
        <f t="shared" si="37"/>
        <v>0</v>
      </c>
      <c r="BF129" s="68">
        <f t="shared" si="34"/>
        <v>0</v>
      </c>
      <c r="BG129" s="68"/>
      <c r="BH129" s="68"/>
      <c r="BI129" s="68"/>
      <c r="BJ129" s="68"/>
      <c r="BK129" s="68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DR129" s="22">
        <f t="shared" si="39"/>
        <v>0</v>
      </c>
    </row>
    <row r="130" spans="2:122" s="22" customFormat="1" ht="18.899999999999999" customHeight="1" x14ac:dyDescent="0.25">
      <c r="B130" s="21"/>
      <c r="C130" s="249" t="str">
        <f t="shared" si="35"/>
        <v/>
      </c>
      <c r="D130" s="311"/>
      <c r="E130" s="312"/>
      <c r="F130" s="314">
        <f t="shared" si="38"/>
        <v>0</v>
      </c>
      <c r="G130" s="315"/>
      <c r="H130" s="292"/>
      <c r="I130" s="24"/>
      <c r="J130" s="318"/>
      <c r="K130" s="410"/>
      <c r="L130" s="410"/>
      <c r="M130" s="410"/>
      <c r="N130" s="410"/>
      <c r="O130" s="410"/>
      <c r="P130" s="410"/>
      <c r="Q130" s="410"/>
      <c r="R130" s="410"/>
      <c r="S130" s="410"/>
      <c r="T130" s="410"/>
      <c r="U130" s="410"/>
      <c r="V130" s="410"/>
      <c r="W130" s="410"/>
      <c r="X130" s="410"/>
      <c r="Y130" s="410"/>
      <c r="Z130" s="410"/>
      <c r="AA130" s="410"/>
      <c r="AB130" s="411"/>
      <c r="AC130" s="316"/>
      <c r="AD130" s="431"/>
      <c r="AE130" s="235"/>
      <c r="AF130" s="298" t="str">
        <f t="shared" si="30"/>
        <v/>
      </c>
      <c r="AG130" s="68"/>
      <c r="AH130" s="116">
        <f t="shared" si="31"/>
        <v>0</v>
      </c>
      <c r="AI130" s="99">
        <f t="shared" si="32"/>
        <v>0</v>
      </c>
      <c r="AJ130" s="117"/>
      <c r="AK130" s="68"/>
      <c r="AL130" s="68"/>
      <c r="AM130" s="118"/>
      <c r="AN130" s="56"/>
      <c r="AO130" s="56"/>
      <c r="AP130" s="63"/>
      <c r="AQ130" s="56"/>
      <c r="AR130" s="76"/>
      <c r="AS130" s="63"/>
      <c r="AT130" s="56"/>
      <c r="AU130" s="56"/>
      <c r="AV130" s="68"/>
      <c r="AW130" s="68"/>
      <c r="AX130" s="68"/>
      <c r="AY130" s="68"/>
      <c r="AZ130" s="68"/>
      <c r="BA130" s="105" t="str">
        <f t="shared" si="36"/>
        <v/>
      </c>
      <c r="BB130" s="68"/>
      <c r="BC130" s="68"/>
      <c r="BD130" s="68">
        <f t="shared" si="33"/>
        <v>0</v>
      </c>
      <c r="BE130" s="68">
        <f t="shared" si="37"/>
        <v>0</v>
      </c>
      <c r="BF130" s="68">
        <f t="shared" si="34"/>
        <v>0</v>
      </c>
      <c r="BG130" s="68"/>
      <c r="BH130" s="68"/>
      <c r="BI130" s="68"/>
      <c r="BJ130" s="68"/>
      <c r="BK130" s="68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DR130" s="22">
        <f t="shared" si="39"/>
        <v>0</v>
      </c>
    </row>
    <row r="131" spans="2:122" s="22" customFormat="1" ht="18.899999999999999" customHeight="1" x14ac:dyDescent="0.25">
      <c r="B131" s="21"/>
      <c r="C131" s="249" t="str">
        <f t="shared" si="35"/>
        <v/>
      </c>
      <c r="D131" s="311"/>
      <c r="E131" s="312"/>
      <c r="F131" s="314">
        <f t="shared" si="38"/>
        <v>0</v>
      </c>
      <c r="G131" s="315"/>
      <c r="H131" s="292"/>
      <c r="I131" s="24"/>
      <c r="J131" s="318"/>
      <c r="K131" s="410"/>
      <c r="L131" s="410"/>
      <c r="M131" s="410"/>
      <c r="N131" s="410"/>
      <c r="O131" s="410"/>
      <c r="P131" s="410"/>
      <c r="Q131" s="410"/>
      <c r="R131" s="410"/>
      <c r="S131" s="410"/>
      <c r="T131" s="410"/>
      <c r="U131" s="410"/>
      <c r="V131" s="410"/>
      <c r="W131" s="410"/>
      <c r="X131" s="410"/>
      <c r="Y131" s="410"/>
      <c r="Z131" s="410"/>
      <c r="AA131" s="410"/>
      <c r="AB131" s="411"/>
      <c r="AC131" s="316"/>
      <c r="AD131" s="431"/>
      <c r="AE131" s="235"/>
      <c r="AF131" s="298" t="str">
        <f t="shared" si="30"/>
        <v/>
      </c>
      <c r="AG131" s="68"/>
      <c r="AH131" s="116">
        <f t="shared" si="31"/>
        <v>0</v>
      </c>
      <c r="AI131" s="99" t="str">
        <f>AT54&amp;TEXT(AU54,"D")&amp;" "&amp;TEXT(AU55,"D")&amp;" "&amp;TEXT(AU56,"D")&amp;" "&amp;TEXT(AU57,"D")&amp;" "&amp;TEXT(AU58,"D")&amp;TEXT(AU59,"D")</f>
        <v xml:space="preserve">    </v>
      </c>
      <c r="AJ131" s="117"/>
      <c r="AK131" s="68"/>
      <c r="AL131" s="68"/>
      <c r="AM131" s="118"/>
      <c r="AN131" s="56"/>
      <c r="AO131" s="56"/>
      <c r="AP131" s="63"/>
      <c r="AQ131" s="56"/>
      <c r="AR131" s="76"/>
      <c r="AS131" s="63"/>
      <c r="AT131" s="56"/>
      <c r="AU131" s="56"/>
      <c r="AV131" s="68"/>
      <c r="AW131" s="68"/>
      <c r="AX131" s="68"/>
      <c r="AY131" s="68"/>
      <c r="AZ131" s="68"/>
      <c r="BA131" s="105" t="str">
        <f t="shared" si="36"/>
        <v/>
      </c>
      <c r="BB131" s="68"/>
      <c r="BC131" s="68"/>
      <c r="BD131" s="68">
        <f t="shared" si="33"/>
        <v>0</v>
      </c>
      <c r="BE131" s="68">
        <f t="shared" si="37"/>
        <v>0</v>
      </c>
      <c r="BF131" s="68">
        <f t="shared" si="34"/>
        <v>0</v>
      </c>
      <c r="BG131" s="68"/>
      <c r="BH131" s="68"/>
      <c r="BI131" s="68"/>
      <c r="BJ131" s="68"/>
      <c r="BK131" s="68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DR131" s="22">
        <f t="shared" si="39"/>
        <v>0</v>
      </c>
    </row>
    <row r="132" spans="2:122" s="22" customFormat="1" ht="18.899999999999999" customHeight="1" x14ac:dyDescent="0.25">
      <c r="B132" s="21"/>
      <c r="C132" s="249" t="str">
        <f t="shared" si="35"/>
        <v/>
      </c>
      <c r="D132" s="311"/>
      <c r="E132" s="312"/>
      <c r="F132" s="314">
        <f t="shared" si="38"/>
        <v>0</v>
      </c>
      <c r="G132" s="315"/>
      <c r="H132" s="292"/>
      <c r="I132" s="24"/>
      <c r="J132" s="318"/>
      <c r="K132" s="410"/>
      <c r="L132" s="410"/>
      <c r="M132" s="410"/>
      <c r="N132" s="410"/>
      <c r="O132" s="410"/>
      <c r="P132" s="410"/>
      <c r="Q132" s="410"/>
      <c r="R132" s="410"/>
      <c r="S132" s="410"/>
      <c r="T132" s="410"/>
      <c r="U132" s="410"/>
      <c r="V132" s="410"/>
      <c r="W132" s="410"/>
      <c r="X132" s="410"/>
      <c r="Y132" s="410"/>
      <c r="Z132" s="410"/>
      <c r="AA132" s="410"/>
      <c r="AB132" s="411"/>
      <c r="AC132" s="316"/>
      <c r="AD132" s="431"/>
      <c r="AE132" s="235"/>
      <c r="AF132" s="298" t="str">
        <f t="shared" si="30"/>
        <v/>
      </c>
      <c r="AG132" s="68"/>
      <c r="AH132" s="116">
        <f t="shared" si="31"/>
        <v>0</v>
      </c>
      <c r="AI132" s="99"/>
      <c r="AJ132" s="117"/>
      <c r="AK132" s="68"/>
      <c r="AL132" s="68"/>
      <c r="AM132" s="118"/>
      <c r="AN132" s="56"/>
      <c r="AO132" s="56"/>
      <c r="AP132" s="63"/>
      <c r="AQ132" s="56"/>
      <c r="AR132" s="76"/>
      <c r="AS132" s="63"/>
      <c r="AT132" s="56"/>
      <c r="AU132" s="56"/>
      <c r="AV132" s="68"/>
      <c r="AW132" s="68"/>
      <c r="AX132" s="68"/>
      <c r="AY132" s="68"/>
      <c r="AZ132" s="68"/>
      <c r="BA132" s="105" t="str">
        <f t="shared" si="36"/>
        <v/>
      </c>
      <c r="BB132" s="68"/>
      <c r="BC132" s="68"/>
      <c r="BD132" s="68">
        <f t="shared" si="33"/>
        <v>0</v>
      </c>
      <c r="BE132" s="68">
        <f t="shared" si="37"/>
        <v>0</v>
      </c>
      <c r="BF132" s="68">
        <f t="shared" si="34"/>
        <v>0</v>
      </c>
      <c r="BG132" s="68"/>
      <c r="BH132" s="68"/>
      <c r="BI132" s="68"/>
      <c r="BJ132" s="68"/>
      <c r="BK132" s="68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DR132" s="22">
        <f t="shared" si="39"/>
        <v>0</v>
      </c>
    </row>
    <row r="133" spans="2:122" s="22" customFormat="1" ht="18.899999999999999" customHeight="1" x14ac:dyDescent="0.25">
      <c r="B133" s="21"/>
      <c r="C133" s="249" t="str">
        <f t="shared" si="35"/>
        <v/>
      </c>
      <c r="D133" s="311"/>
      <c r="E133" s="312"/>
      <c r="F133" s="314">
        <f t="shared" si="38"/>
        <v>0</v>
      </c>
      <c r="G133" s="315"/>
      <c r="H133" s="292"/>
      <c r="I133" s="24"/>
      <c r="J133" s="318"/>
      <c r="K133" s="410"/>
      <c r="L133" s="410"/>
      <c r="M133" s="410"/>
      <c r="N133" s="410"/>
      <c r="O133" s="410"/>
      <c r="P133" s="410"/>
      <c r="Q133" s="410"/>
      <c r="R133" s="410"/>
      <c r="S133" s="410"/>
      <c r="T133" s="410"/>
      <c r="U133" s="410"/>
      <c r="V133" s="410"/>
      <c r="W133" s="410"/>
      <c r="X133" s="410"/>
      <c r="Y133" s="410"/>
      <c r="Z133" s="410"/>
      <c r="AA133" s="410"/>
      <c r="AB133" s="411"/>
      <c r="AC133" s="316"/>
      <c r="AD133" s="431"/>
      <c r="AE133" s="235"/>
      <c r="AF133" s="298" t="str">
        <f t="shared" si="30"/>
        <v/>
      </c>
      <c r="AG133" s="68"/>
      <c r="AH133" s="116">
        <f t="shared" si="31"/>
        <v>0</v>
      </c>
      <c r="AI133" s="99"/>
      <c r="AJ133" s="117"/>
      <c r="AK133" s="68"/>
      <c r="AL133" s="68"/>
      <c r="AM133" s="118"/>
      <c r="AN133" s="56"/>
      <c r="AO133" s="56"/>
      <c r="AP133" s="63"/>
      <c r="AQ133" s="56"/>
      <c r="AR133" s="76"/>
      <c r="AS133" s="63"/>
      <c r="AT133" s="56"/>
      <c r="AU133" s="56"/>
      <c r="AV133" s="68"/>
      <c r="AW133" s="68"/>
      <c r="AX133" s="68"/>
      <c r="AY133" s="68"/>
      <c r="AZ133" s="68"/>
      <c r="BA133" s="105" t="str">
        <f t="shared" si="36"/>
        <v/>
      </c>
      <c r="BB133" s="68"/>
      <c r="BC133" s="68"/>
      <c r="BD133" s="68">
        <f t="shared" si="33"/>
        <v>0</v>
      </c>
      <c r="BE133" s="68">
        <f>+AC133</f>
        <v>0</v>
      </c>
      <c r="BF133" s="68">
        <f t="shared" si="34"/>
        <v>0</v>
      </c>
      <c r="BG133" s="68"/>
      <c r="BH133" s="68"/>
      <c r="BI133" s="68"/>
      <c r="BJ133" s="68"/>
      <c r="BK133" s="68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DR133" s="22">
        <f t="shared" si="39"/>
        <v>0</v>
      </c>
    </row>
    <row r="134" spans="2:122" s="22" customFormat="1" ht="12.6" customHeight="1" x14ac:dyDescent="0.25">
      <c r="B134" s="21"/>
      <c r="C134" s="250"/>
      <c r="D134" s="170"/>
      <c r="E134" s="170"/>
      <c r="F134" s="170"/>
      <c r="G134" s="170"/>
      <c r="H134" s="170"/>
      <c r="I134" s="170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276"/>
      <c r="AE134" s="236"/>
      <c r="AF134" s="21"/>
      <c r="AG134" s="68"/>
      <c r="AH134" s="68"/>
      <c r="AI134" s="84"/>
      <c r="AJ134" s="117"/>
      <c r="AK134" s="68"/>
      <c r="AL134" s="68"/>
      <c r="AM134" s="118"/>
      <c r="AN134" s="56"/>
      <c r="AO134" s="56"/>
      <c r="AP134" s="63"/>
      <c r="AQ134" s="56"/>
      <c r="AR134" s="76"/>
      <c r="AS134" s="63"/>
      <c r="AT134" s="56"/>
      <c r="AU134" s="56"/>
      <c r="AV134" s="68"/>
      <c r="AW134" s="68"/>
      <c r="AX134" s="68"/>
      <c r="AY134" s="68"/>
      <c r="AZ134" s="68"/>
      <c r="BA134" s="105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</row>
    <row r="135" spans="2:122" s="22" customFormat="1" ht="18.899999999999999" customHeight="1" x14ac:dyDescent="0.25">
      <c r="B135" s="21"/>
      <c r="C135" s="249"/>
      <c r="D135" s="23"/>
      <c r="E135" s="286"/>
      <c r="F135" s="286"/>
      <c r="G135" s="286"/>
      <c r="H135" s="286"/>
      <c r="I135" s="286"/>
      <c r="J135" s="286"/>
      <c r="K135" s="286"/>
      <c r="L135" s="340" t="s">
        <v>78</v>
      </c>
      <c r="M135" s="341"/>
      <c r="N135" s="341"/>
      <c r="O135" s="341"/>
      <c r="P135" s="341"/>
      <c r="Q135" s="341"/>
      <c r="R135" s="341"/>
      <c r="S135" s="341"/>
      <c r="T135" s="341"/>
      <c r="U135" s="341"/>
      <c r="V135" s="341"/>
      <c r="W135" s="341"/>
      <c r="X135" s="341"/>
      <c r="Y135" s="341"/>
      <c r="Z135" s="341"/>
      <c r="AA135" s="341"/>
      <c r="AB135" s="342"/>
      <c r="AC135" s="389"/>
      <c r="AD135" s="390"/>
      <c r="AE135" s="237"/>
      <c r="AF135" s="95"/>
      <c r="AG135" s="68"/>
      <c r="AH135" s="116"/>
      <c r="AI135" s="99"/>
      <c r="AJ135" s="117"/>
      <c r="AK135" s="68"/>
      <c r="AL135" s="68"/>
      <c r="AM135" s="118"/>
      <c r="AN135" s="56"/>
      <c r="AO135" s="56"/>
      <c r="AP135" s="63"/>
      <c r="AQ135" s="56"/>
      <c r="AR135" s="76"/>
      <c r="AS135" s="63"/>
      <c r="AT135" s="56"/>
      <c r="AU135" s="56"/>
      <c r="AV135" s="68"/>
      <c r="AW135" s="68"/>
      <c r="AX135" s="68"/>
      <c r="AY135" s="68"/>
      <c r="AZ135" s="68"/>
      <c r="BA135" s="105"/>
      <c r="BB135" s="68"/>
      <c r="BC135" s="68"/>
      <c r="BD135" s="68"/>
      <c r="BE135" s="134"/>
      <c r="BF135" s="68"/>
      <c r="BG135" s="68"/>
      <c r="BH135" s="68"/>
      <c r="BI135" s="68"/>
      <c r="BJ135" s="68"/>
      <c r="BK135" s="68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</row>
    <row r="136" spans="2:122" s="22" customFormat="1" ht="6" customHeight="1" x14ac:dyDescent="0.25">
      <c r="B136" s="21"/>
      <c r="C136" s="25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98"/>
      <c r="AD136" s="98"/>
      <c r="AE136" s="236"/>
      <c r="AF136" s="21"/>
      <c r="AG136" s="68"/>
      <c r="AH136" s="68"/>
      <c r="AI136" s="84"/>
      <c r="AJ136" s="117"/>
      <c r="AK136" s="68"/>
      <c r="AL136" s="68"/>
      <c r="AM136" s="118"/>
      <c r="AN136" s="56"/>
      <c r="AO136" s="56"/>
      <c r="AP136" s="63"/>
      <c r="AQ136" s="56"/>
      <c r="AR136" s="76"/>
      <c r="AS136" s="63"/>
      <c r="AT136" s="56"/>
      <c r="AU136" s="56"/>
      <c r="AV136" s="68"/>
      <c r="AW136" s="68"/>
      <c r="AX136" s="68"/>
      <c r="AY136" s="68"/>
      <c r="AZ136" s="68"/>
      <c r="BA136" s="105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DR136" s="22">
        <f>IF(AND(OR(H136=$DR$50,H136=$DR$51,H136=$DR$52,H136=$DR$53),I136&gt;8),1,0)</f>
        <v>0</v>
      </c>
    </row>
    <row r="137" spans="2:122" s="22" customFormat="1" ht="15" customHeight="1" x14ac:dyDescent="0.25">
      <c r="B137" s="21"/>
      <c r="C137" s="250"/>
      <c r="D137" s="343" t="s">
        <v>49</v>
      </c>
      <c r="E137" s="344"/>
      <c r="F137" s="344"/>
      <c r="G137" s="344"/>
      <c r="H137" s="344"/>
      <c r="I137" s="344"/>
      <c r="J137" s="345"/>
      <c r="K137" s="29">
        <f>SUM(I54:I133)-K140-K141-Nadure</f>
        <v>0</v>
      </c>
      <c r="L137" s="103" t="str">
        <f>AT54&amp;TEXT(AU54,"D")&amp;" "&amp;TEXT(AU55,"D")&amp;" "&amp;TEXT(AU56,"D")&amp;" "&amp;TEXT(AU57,"D")&amp;" "&amp;TEXT(AU58,"D")&amp;TEXT(AU59,"D")</f>
        <v xml:space="preserve">    </v>
      </c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238"/>
      <c r="AF137" s="21"/>
      <c r="AG137" s="68"/>
      <c r="AH137" s="68"/>
      <c r="AI137" s="68">
        <f>SUMIF(I28:I47,"Delno zaposlen s fiksnim %",V28:V47)</f>
        <v>0</v>
      </c>
      <c r="AJ137" s="68" t="s">
        <v>37</v>
      </c>
      <c r="AK137" s="68"/>
      <c r="AL137" s="68"/>
      <c r="AM137" s="118"/>
      <c r="AN137" s="56"/>
      <c r="AO137" s="56"/>
      <c r="AP137" s="63"/>
      <c r="AQ137" s="56"/>
      <c r="AR137" s="76"/>
      <c r="AS137" s="63"/>
      <c r="AT137" s="56"/>
      <c r="AU137" s="56"/>
      <c r="AV137" s="68"/>
      <c r="AW137" s="68"/>
      <c r="AX137" s="120"/>
      <c r="AY137" s="120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</row>
    <row r="138" spans="2:122" s="22" customFormat="1" ht="15" customHeight="1" x14ac:dyDescent="0.25">
      <c r="B138" s="21"/>
      <c r="C138" s="250"/>
      <c r="D138" s="343" t="s">
        <v>48</v>
      </c>
      <c r="E138" s="344"/>
      <c r="F138" s="344"/>
      <c r="G138" s="344"/>
      <c r="H138" s="344"/>
      <c r="I138" s="344"/>
      <c r="J138" s="345"/>
      <c r="K138" s="29">
        <f>Nadure</f>
        <v>0</v>
      </c>
      <c r="L138" s="139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238"/>
      <c r="AF138" s="21"/>
      <c r="AG138" s="68"/>
      <c r="AH138" s="68"/>
      <c r="AI138" s="68"/>
      <c r="AJ138" s="68"/>
      <c r="AK138" s="68"/>
      <c r="AL138" s="68"/>
      <c r="AM138" s="118"/>
      <c r="AN138" s="56"/>
      <c r="AO138" s="56"/>
      <c r="AP138" s="63"/>
      <c r="AQ138" s="56"/>
      <c r="AR138" s="76"/>
      <c r="AS138" s="63"/>
      <c r="AT138" s="56"/>
      <c r="AU138" s="56"/>
      <c r="AV138" s="68"/>
      <c r="AW138" s="68"/>
      <c r="AX138" s="120"/>
      <c r="AY138" s="120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</row>
    <row r="139" spans="2:122" s="28" customFormat="1" ht="15" customHeight="1" x14ac:dyDescent="0.25">
      <c r="B139" s="27"/>
      <c r="C139" s="251"/>
      <c r="D139" s="343" t="s">
        <v>79</v>
      </c>
      <c r="E139" s="344"/>
      <c r="F139" s="344"/>
      <c r="G139" s="344"/>
      <c r="H139" s="344"/>
      <c r="I139" s="344"/>
      <c r="J139" s="345"/>
      <c r="K139" s="29">
        <f>IF(MES_FOND_HR&gt;0,IF((AI137*(MES_FOND_HR-NEREF-REF))&gt;0,AI137*(MES_FOND_HR-NEREF-REF),0),0)</f>
        <v>0</v>
      </c>
      <c r="L139" s="171"/>
      <c r="M139" s="172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239"/>
      <c r="AF139" s="27"/>
      <c r="AG139" s="57"/>
      <c r="AH139" s="83"/>
      <c r="AI139" s="121"/>
      <c r="AJ139" s="82"/>
      <c r="AK139" s="57"/>
      <c r="AL139" s="57"/>
      <c r="AM139" s="122"/>
      <c r="AN139" s="82"/>
      <c r="AO139" s="57"/>
      <c r="AP139" s="63"/>
      <c r="AQ139" s="57"/>
      <c r="AR139" s="77"/>
      <c r="AS139" s="63"/>
      <c r="AT139" s="57"/>
      <c r="AU139" s="57"/>
      <c r="AV139" s="57"/>
      <c r="AW139" s="82"/>
      <c r="AX139" s="57"/>
      <c r="AY139" s="57"/>
      <c r="AZ139" s="57"/>
      <c r="BA139" s="57"/>
      <c r="BB139" s="57"/>
      <c r="BC139" s="82"/>
      <c r="BD139" s="82"/>
      <c r="BE139" s="82"/>
      <c r="BF139" s="82"/>
      <c r="BG139" s="82"/>
      <c r="BH139" s="82"/>
      <c r="BI139" s="82"/>
      <c r="BJ139" s="82"/>
      <c r="BK139" s="82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</row>
    <row r="140" spans="2:122" s="28" customFormat="1" ht="15" customHeight="1" x14ac:dyDescent="0.25">
      <c r="B140" s="27"/>
      <c r="C140" s="251"/>
      <c r="D140" s="343" t="s">
        <v>70</v>
      </c>
      <c r="E140" s="344"/>
      <c r="F140" s="344"/>
      <c r="G140" s="344"/>
      <c r="H140" s="344"/>
      <c r="I140" s="344"/>
      <c r="J140" s="345"/>
      <c r="K140" s="29">
        <f>SUM(AJ50:AJ52)</f>
        <v>0</v>
      </c>
      <c r="L140" s="173"/>
      <c r="M140" s="172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239"/>
      <c r="AF140" s="27"/>
      <c r="AG140" s="57"/>
      <c r="AH140" s="82"/>
      <c r="AI140" s="121"/>
      <c r="AJ140" s="82"/>
      <c r="AK140" s="57"/>
      <c r="AL140" s="57"/>
      <c r="AM140" s="122"/>
      <c r="AN140" s="82"/>
      <c r="AO140" s="57"/>
      <c r="AP140" s="63"/>
      <c r="AQ140" s="57"/>
      <c r="AR140" s="77"/>
      <c r="AS140" s="63"/>
      <c r="AT140" s="57"/>
      <c r="AU140" s="57"/>
      <c r="AV140" s="57"/>
      <c r="AW140" s="82"/>
      <c r="AX140" s="57"/>
      <c r="AY140" s="57"/>
      <c r="AZ140" s="57"/>
      <c r="BA140" s="57"/>
      <c r="BB140" s="57"/>
      <c r="BC140" s="82"/>
      <c r="BD140" s="82"/>
      <c r="BE140" s="82"/>
      <c r="BF140" s="82"/>
      <c r="BG140" s="82"/>
      <c r="BH140" s="82"/>
      <c r="BI140" s="82"/>
      <c r="BJ140" s="82"/>
      <c r="BK140" s="82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</row>
    <row r="141" spans="2:122" s="28" customFormat="1" ht="15" customHeight="1" x14ac:dyDescent="0.25">
      <c r="B141" s="27"/>
      <c r="C141" s="251"/>
      <c r="D141" s="343" t="s">
        <v>43</v>
      </c>
      <c r="E141" s="344"/>
      <c r="F141" s="344"/>
      <c r="G141" s="344"/>
      <c r="H141" s="344"/>
      <c r="I141" s="344"/>
      <c r="J141" s="345"/>
      <c r="K141" s="29">
        <f>SUM(AJ53:AJ54)</f>
        <v>0</v>
      </c>
      <c r="L141" s="173"/>
      <c r="M141" s="172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239"/>
      <c r="AF141" s="27"/>
      <c r="AG141" s="57"/>
      <c r="AH141" s="82"/>
      <c r="AI141" s="121"/>
      <c r="AJ141" s="82"/>
      <c r="AK141" s="57"/>
      <c r="AL141" s="57"/>
      <c r="AM141" s="122"/>
      <c r="AN141" s="82"/>
      <c r="AO141" s="57"/>
      <c r="AP141" s="63"/>
      <c r="AQ141" s="57"/>
      <c r="AR141" s="77"/>
      <c r="AS141" s="63"/>
      <c r="AT141" s="57"/>
      <c r="AU141" s="57"/>
      <c r="AV141" s="57"/>
      <c r="AW141" s="82"/>
      <c r="AX141" s="57"/>
      <c r="AY141" s="57"/>
      <c r="AZ141" s="57"/>
      <c r="BA141" s="57"/>
      <c r="BB141" s="57"/>
      <c r="BC141" s="82"/>
      <c r="BD141" s="82"/>
      <c r="BE141" s="82"/>
      <c r="BF141" s="82"/>
      <c r="BG141" s="82"/>
      <c r="BH141" s="82"/>
      <c r="BI141" s="82"/>
      <c r="BJ141" s="82"/>
      <c r="BK141" s="82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</row>
    <row r="142" spans="2:122" s="3" customFormat="1" ht="15" customHeight="1" x14ac:dyDescent="0.25">
      <c r="B142" s="30"/>
      <c r="C142" s="221"/>
      <c r="D142" s="343" t="s">
        <v>90</v>
      </c>
      <c r="E142" s="344"/>
      <c r="F142" s="344"/>
      <c r="G142" s="344"/>
      <c r="H142" s="344"/>
      <c r="I142" s="344"/>
      <c r="J142" s="345"/>
      <c r="K142" s="29">
        <f>+K137+K140+K139+K138+AC25</f>
        <v>0</v>
      </c>
      <c r="L142" s="97" t="str">
        <f>IF(L174=0,"",IF(K142&gt;(MES_FOND_HR+Nadure),"POZOR!!! Prekoračitev mesečnega fonda ur!",""))</f>
        <v/>
      </c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3"/>
      <c r="AC142" s="13"/>
      <c r="AD142" s="13"/>
      <c r="AE142" s="240"/>
      <c r="AF142" s="30"/>
      <c r="AG142" s="58"/>
      <c r="AH142" s="58"/>
      <c r="AI142" s="123"/>
      <c r="AJ142" s="124"/>
      <c r="AK142" s="58"/>
      <c r="AL142" s="58"/>
      <c r="AM142" s="110"/>
      <c r="AN142" s="58"/>
      <c r="AO142" s="58"/>
      <c r="AP142" s="63"/>
      <c r="AQ142" s="58"/>
      <c r="AR142" s="78"/>
      <c r="AS142" s="63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</row>
    <row r="143" spans="2:122" s="3" customFormat="1" ht="9" customHeight="1" thickBot="1" x14ac:dyDescent="0.3">
      <c r="B143" s="30"/>
      <c r="C143" s="242"/>
      <c r="D143" s="243"/>
      <c r="E143" s="243"/>
      <c r="F143" s="243"/>
      <c r="G143" s="243"/>
      <c r="H143" s="243"/>
      <c r="I143" s="243"/>
      <c r="J143" s="244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  <c r="AB143" s="246"/>
      <c r="AC143" s="246"/>
      <c r="AD143" s="246"/>
      <c r="AE143" s="241"/>
      <c r="AF143" s="30"/>
      <c r="AG143" s="58"/>
      <c r="AH143" s="58"/>
      <c r="AI143" s="123"/>
      <c r="AJ143" s="124"/>
      <c r="AK143" s="58"/>
      <c r="AL143" s="58"/>
      <c r="AM143" s="110"/>
      <c r="AN143" s="58"/>
      <c r="AO143" s="58"/>
      <c r="AP143" s="63"/>
      <c r="AQ143" s="58"/>
      <c r="AR143" s="78"/>
      <c r="AS143" s="63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</row>
    <row r="144" spans="2:122" s="3" customFormat="1" ht="12.75" customHeight="1" thickTop="1" x14ac:dyDescent="0.25">
      <c r="B144" s="13"/>
      <c r="C144" s="13"/>
      <c r="D144" s="96"/>
      <c r="E144" s="96"/>
      <c r="F144" s="96"/>
      <c r="G144" s="96"/>
      <c r="H144" s="96"/>
      <c r="I144" s="96"/>
      <c r="J144" s="97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3"/>
      <c r="AC144" s="13"/>
      <c r="AD144" s="13"/>
      <c r="AE144" s="13"/>
      <c r="AF144" s="13"/>
      <c r="AG144" s="58"/>
      <c r="AH144" s="58"/>
      <c r="AI144" s="123"/>
      <c r="AJ144" s="124"/>
      <c r="AK144" s="58"/>
      <c r="AL144" s="58"/>
      <c r="AM144" s="110"/>
      <c r="AN144" s="58"/>
      <c r="AO144" s="58"/>
      <c r="AP144" s="63"/>
      <c r="AQ144" s="58"/>
      <c r="AR144" s="78"/>
      <c r="AS144" s="63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</row>
    <row r="145" spans="2:86" s="3" customFormat="1" ht="12.75" hidden="1" customHeight="1" x14ac:dyDescent="0.25">
      <c r="B145" s="13"/>
      <c r="C145" s="13"/>
      <c r="D145" s="96"/>
      <c r="E145" s="96"/>
      <c r="F145" s="96"/>
      <c r="G145" s="96"/>
      <c r="H145" s="96"/>
      <c r="I145" s="96"/>
      <c r="J145" s="97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3"/>
      <c r="AC145" s="13"/>
      <c r="AD145" s="13"/>
      <c r="AE145" s="13"/>
      <c r="AF145" s="13"/>
      <c r="AG145" s="58"/>
      <c r="AH145" s="58"/>
      <c r="AI145" s="123"/>
      <c r="AJ145" s="124"/>
      <c r="AK145" s="58"/>
      <c r="AL145" s="58"/>
      <c r="AM145" s="110"/>
      <c r="AN145" s="58"/>
      <c r="AO145" s="58"/>
      <c r="AP145" s="63"/>
      <c r="AQ145" s="58"/>
      <c r="AR145" s="78"/>
      <c r="AS145" s="63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</row>
    <row r="146" spans="2:86" s="3" customFormat="1" ht="20.100000000000001" customHeight="1" thickBot="1" x14ac:dyDescent="0.3">
      <c r="B146" s="13"/>
      <c r="C146" s="13"/>
      <c r="D146" s="96"/>
      <c r="E146" s="96"/>
      <c r="F146" s="96"/>
      <c r="G146" s="96"/>
      <c r="H146" s="96"/>
      <c r="I146" s="96"/>
      <c r="J146" s="97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3"/>
      <c r="AC146" s="13"/>
      <c r="AD146" s="13"/>
      <c r="AE146" s="13"/>
      <c r="AF146" s="13"/>
      <c r="AG146" s="58"/>
      <c r="AH146" s="58"/>
      <c r="AI146" s="123"/>
      <c r="AJ146" s="124"/>
      <c r="AK146" s="58"/>
      <c r="AL146" s="58"/>
      <c r="AM146" s="110"/>
      <c r="AN146" s="58"/>
      <c r="AO146" s="58"/>
      <c r="AP146" s="63"/>
      <c r="AQ146" s="58"/>
      <c r="AR146" s="78"/>
      <c r="AS146" s="63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</row>
    <row r="147" spans="2:86" s="3" customFormat="1" ht="7.5" customHeight="1" thickTop="1" x14ac:dyDescent="0.25">
      <c r="B147" s="30"/>
      <c r="C147" s="216"/>
      <c r="D147" s="252"/>
      <c r="E147" s="252"/>
      <c r="F147" s="252"/>
      <c r="G147" s="252"/>
      <c r="H147" s="252"/>
      <c r="I147" s="252"/>
      <c r="J147" s="253"/>
      <c r="K147" s="254"/>
      <c r="L147" s="254"/>
      <c r="M147" s="254"/>
      <c r="N147" s="254"/>
      <c r="O147" s="254"/>
      <c r="P147" s="254"/>
      <c r="Q147" s="254"/>
      <c r="R147" s="254"/>
      <c r="S147" s="254"/>
      <c r="T147" s="254"/>
      <c r="U147" s="254"/>
      <c r="V147" s="254"/>
      <c r="W147" s="254"/>
      <c r="X147" s="254"/>
      <c r="Y147" s="254"/>
      <c r="Z147" s="254"/>
      <c r="AA147" s="254"/>
      <c r="AB147" s="255"/>
      <c r="AC147" s="255"/>
      <c r="AD147" s="255"/>
      <c r="AE147" s="256"/>
      <c r="AF147" s="30"/>
      <c r="AG147" s="58"/>
      <c r="AH147" s="58"/>
      <c r="AI147" s="123"/>
      <c r="AJ147" s="124"/>
      <c r="AK147" s="58"/>
      <c r="AL147" s="58"/>
      <c r="AM147" s="110"/>
      <c r="AN147" s="58"/>
      <c r="AO147" s="58"/>
      <c r="AP147" s="63"/>
      <c r="AQ147" s="58"/>
      <c r="AR147" s="78"/>
      <c r="AS147" s="63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</row>
    <row r="148" spans="2:86" s="6" customFormat="1" ht="20.100000000000001" customHeight="1" x14ac:dyDescent="0.25">
      <c r="B148" s="16"/>
      <c r="C148" s="217"/>
      <c r="D148" s="383" t="s">
        <v>74</v>
      </c>
      <c r="E148" s="433"/>
      <c r="F148" s="433"/>
      <c r="G148" s="433"/>
      <c r="H148" s="433"/>
      <c r="I148" s="433"/>
      <c r="J148" s="433"/>
      <c r="K148" s="433"/>
      <c r="L148" s="433"/>
      <c r="M148" s="433"/>
      <c r="N148" s="433"/>
      <c r="O148" s="433"/>
      <c r="P148" s="433"/>
      <c r="Q148" s="433"/>
      <c r="R148" s="433"/>
      <c r="S148" s="433"/>
      <c r="T148" s="433"/>
      <c r="U148" s="433"/>
      <c r="V148" s="433"/>
      <c r="W148" s="433"/>
      <c r="X148" s="433"/>
      <c r="Y148" s="433"/>
      <c r="Z148" s="433"/>
      <c r="AA148" s="433"/>
      <c r="AB148" s="433"/>
      <c r="AC148" s="433"/>
      <c r="AD148" s="434"/>
      <c r="AE148" s="263"/>
      <c r="AF148" s="16"/>
      <c r="AG148" s="59"/>
      <c r="AH148" s="59"/>
      <c r="AI148" s="125"/>
      <c r="AJ148" s="126"/>
      <c r="AK148" s="59"/>
      <c r="AL148" s="59"/>
      <c r="AM148" s="111"/>
      <c r="AN148" s="59"/>
      <c r="AO148" s="59"/>
      <c r="AP148" s="63"/>
      <c r="AQ148" s="59"/>
      <c r="AR148" s="79"/>
      <c r="AS148" s="63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</row>
    <row r="149" spans="2:86" ht="7.5" customHeight="1" x14ac:dyDescent="0.25">
      <c r="C149" s="218"/>
      <c r="D149" s="227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182"/>
      <c r="AF149" s="137"/>
      <c r="AI149" s="127"/>
      <c r="AM149" s="111"/>
      <c r="AP149" s="63">
        <f t="shared" ref="AP149" si="40">+D149</f>
        <v>0</v>
      </c>
      <c r="AS149" s="63"/>
    </row>
    <row r="150" spans="2:86" s="2" customFormat="1" ht="24" customHeight="1" x14ac:dyDescent="0.25">
      <c r="B150" s="15"/>
      <c r="C150" s="200"/>
      <c r="D150" s="336" t="s">
        <v>11</v>
      </c>
      <c r="E150" s="336"/>
      <c r="F150" s="336"/>
      <c r="G150" s="336"/>
      <c r="H150" s="336"/>
      <c r="I150" s="336"/>
      <c r="J150" s="336"/>
      <c r="K150" s="336"/>
      <c r="L150" s="336"/>
      <c r="M150" s="336"/>
      <c r="N150" s="336"/>
      <c r="O150" s="336"/>
      <c r="P150" s="12"/>
      <c r="Q150" s="209"/>
      <c r="R150" s="336" t="s">
        <v>80</v>
      </c>
      <c r="S150" s="336"/>
      <c r="T150" s="336"/>
      <c r="U150" s="336"/>
      <c r="V150" s="336"/>
      <c r="W150" s="336"/>
      <c r="X150" s="336"/>
      <c r="Y150" s="336"/>
      <c r="Z150" s="336"/>
      <c r="AA150" s="336"/>
      <c r="AB150" s="336"/>
      <c r="AC150" s="336"/>
      <c r="AD150" s="336"/>
      <c r="AE150" s="264"/>
      <c r="AF150" s="15"/>
      <c r="AG150" s="47"/>
      <c r="AH150" s="41"/>
      <c r="AI150" s="128"/>
      <c r="AJ150" s="43"/>
      <c r="AK150" s="41"/>
      <c r="AL150" s="41"/>
      <c r="AM150" s="110"/>
      <c r="AN150" s="41"/>
      <c r="AO150" s="41"/>
      <c r="AP150" s="41"/>
      <c r="AQ150" s="41"/>
      <c r="AR150" s="73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</row>
    <row r="151" spans="2:86" ht="6" customHeight="1" x14ac:dyDescent="0.25">
      <c r="C151" s="218"/>
      <c r="D151" s="85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11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182"/>
      <c r="AF151" s="137"/>
      <c r="AI151" s="127"/>
    </row>
    <row r="152" spans="2:86" ht="25.5" customHeight="1" x14ac:dyDescent="0.25">
      <c r="C152" s="218"/>
      <c r="D152" s="412" t="s">
        <v>82</v>
      </c>
      <c r="E152" s="412"/>
      <c r="F152" s="412"/>
      <c r="G152" s="412"/>
      <c r="H152" s="412"/>
      <c r="I152" s="412"/>
      <c r="J152" s="412"/>
      <c r="K152" s="412"/>
      <c r="L152" s="412"/>
      <c r="M152" s="412"/>
      <c r="N152" s="412"/>
      <c r="O152" s="412"/>
      <c r="P152" s="8"/>
      <c r="Q152" s="210"/>
      <c r="R152" s="441" t="s">
        <v>92</v>
      </c>
      <c r="S152" s="442"/>
      <c r="T152" s="442"/>
      <c r="U152" s="442"/>
      <c r="V152" s="442"/>
      <c r="W152" s="442"/>
      <c r="X152" s="442"/>
      <c r="Y152" s="442"/>
      <c r="Z152" s="442"/>
      <c r="AA152" s="442"/>
      <c r="AB152" s="442"/>
      <c r="AC152" s="442"/>
      <c r="AD152" s="443"/>
      <c r="AE152" s="265"/>
      <c r="AF152" s="137"/>
      <c r="AI152" s="128"/>
    </row>
    <row r="153" spans="2:86" ht="12.75" customHeight="1" x14ac:dyDescent="0.25">
      <c r="C153" s="218"/>
      <c r="D153" s="85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86"/>
      <c r="P153" s="20"/>
      <c r="Q153" s="20"/>
      <c r="R153" s="444"/>
      <c r="S153" s="445"/>
      <c r="T153" s="445"/>
      <c r="U153" s="445"/>
      <c r="V153" s="445"/>
      <c r="W153" s="445"/>
      <c r="X153" s="445"/>
      <c r="Y153" s="445"/>
      <c r="Z153" s="445"/>
      <c r="AA153" s="445"/>
      <c r="AB153" s="445"/>
      <c r="AC153" s="445"/>
      <c r="AD153" s="446"/>
      <c r="AE153" s="265"/>
      <c r="AF153" s="137"/>
      <c r="AI153" s="128"/>
      <c r="AJ153" s="53"/>
      <c r="AM153" s="53"/>
    </row>
    <row r="154" spans="2:86" ht="15" customHeight="1" x14ac:dyDescent="0.25">
      <c r="C154" s="218"/>
      <c r="D154" s="211" t="s">
        <v>8</v>
      </c>
      <c r="E154" s="211"/>
      <c r="F154" s="211"/>
      <c r="G154" s="211"/>
      <c r="H154" s="211"/>
      <c r="I154" s="436" t="str">
        <f>IF(I13="","",I13 &amp;" - " &amp;TEXT(I155,"MM") &amp;"/" &amp;TEXT(I156,"YYYY"))</f>
        <v/>
      </c>
      <c r="J154" s="437"/>
      <c r="K154" s="437"/>
      <c r="L154" s="437"/>
      <c r="M154" s="437"/>
      <c r="N154" s="437"/>
      <c r="O154" s="438"/>
      <c r="P154" s="20"/>
      <c r="Q154" s="9"/>
      <c r="R154" s="444"/>
      <c r="S154" s="445"/>
      <c r="T154" s="445"/>
      <c r="U154" s="445"/>
      <c r="V154" s="445"/>
      <c r="W154" s="445"/>
      <c r="X154" s="445"/>
      <c r="Y154" s="445"/>
      <c r="Z154" s="445"/>
      <c r="AA154" s="445"/>
      <c r="AB154" s="445"/>
      <c r="AC154" s="445"/>
      <c r="AD154" s="446"/>
      <c r="AE154" s="265"/>
      <c r="AF154" s="137"/>
      <c r="AI154" s="128"/>
      <c r="AJ154" s="53"/>
      <c r="AM154" s="53"/>
    </row>
    <row r="155" spans="2:86" ht="15" customHeight="1" x14ac:dyDescent="0.25">
      <c r="C155" s="218"/>
      <c r="D155" s="211" t="s">
        <v>6</v>
      </c>
      <c r="E155" s="211"/>
      <c r="F155" s="211"/>
      <c r="G155" s="211"/>
      <c r="H155" s="211"/>
      <c r="I155" s="408">
        <f>I22</f>
        <v>0</v>
      </c>
      <c r="J155" s="409"/>
      <c r="K155" s="409"/>
      <c r="L155" s="409"/>
      <c r="M155" s="409"/>
      <c r="N155" s="409"/>
      <c r="O155" s="409"/>
      <c r="P155" s="20"/>
      <c r="Q155" s="9"/>
      <c r="R155" s="444"/>
      <c r="S155" s="445"/>
      <c r="T155" s="445"/>
      <c r="U155" s="445"/>
      <c r="V155" s="445"/>
      <c r="W155" s="445"/>
      <c r="X155" s="445"/>
      <c r="Y155" s="445"/>
      <c r="Z155" s="445"/>
      <c r="AA155" s="445"/>
      <c r="AB155" s="445"/>
      <c r="AC155" s="445"/>
      <c r="AD155" s="446"/>
      <c r="AE155" s="265"/>
      <c r="AF155" s="137"/>
      <c r="AI155" s="128"/>
      <c r="AJ155" s="53"/>
      <c r="AM155" s="53"/>
    </row>
    <row r="156" spans="2:86" ht="15" customHeight="1" x14ac:dyDescent="0.25">
      <c r="C156" s="218"/>
      <c r="D156" s="211" t="s">
        <v>5</v>
      </c>
      <c r="E156" s="211"/>
      <c r="F156" s="211"/>
      <c r="G156" s="211"/>
      <c r="H156" s="211"/>
      <c r="I156" s="351">
        <f>MES</f>
        <v>0</v>
      </c>
      <c r="J156" s="352"/>
      <c r="K156" s="352"/>
      <c r="L156" s="352"/>
      <c r="M156" s="352"/>
      <c r="N156" s="352"/>
      <c r="O156" s="352"/>
      <c r="P156" s="20"/>
      <c r="Q156" s="9"/>
      <c r="R156" s="444"/>
      <c r="S156" s="445"/>
      <c r="T156" s="445"/>
      <c r="U156" s="445"/>
      <c r="V156" s="445"/>
      <c r="W156" s="445"/>
      <c r="X156" s="445"/>
      <c r="Y156" s="445"/>
      <c r="Z156" s="445"/>
      <c r="AA156" s="445"/>
      <c r="AB156" s="445"/>
      <c r="AC156" s="445"/>
      <c r="AD156" s="446"/>
      <c r="AE156" s="265"/>
      <c r="AF156" s="137"/>
      <c r="AJ156" s="53"/>
      <c r="AM156" s="53"/>
    </row>
    <row r="157" spans="2:86" ht="15" customHeight="1" x14ac:dyDescent="0.25">
      <c r="C157" s="218"/>
      <c r="D157" s="211" t="s">
        <v>7</v>
      </c>
      <c r="E157" s="211"/>
      <c r="F157" s="211"/>
      <c r="G157" s="211"/>
      <c r="H157" s="211"/>
      <c r="I157" s="353"/>
      <c r="J157" s="354"/>
      <c r="K157" s="354"/>
      <c r="L157" s="354"/>
      <c r="M157" s="354"/>
      <c r="N157" s="354"/>
      <c r="O157" s="354"/>
      <c r="P157" s="20"/>
      <c r="Q157" s="10"/>
      <c r="R157" s="447"/>
      <c r="S157" s="448"/>
      <c r="T157" s="448"/>
      <c r="U157" s="448"/>
      <c r="V157" s="448"/>
      <c r="W157" s="448"/>
      <c r="X157" s="448"/>
      <c r="Y157" s="448"/>
      <c r="Z157" s="448"/>
      <c r="AA157" s="448"/>
      <c r="AB157" s="448"/>
      <c r="AC157" s="448"/>
      <c r="AD157" s="449"/>
      <c r="AE157" s="265"/>
      <c r="AF157" s="137"/>
      <c r="AJ157" s="53"/>
      <c r="AM157" s="53"/>
    </row>
    <row r="158" spans="2:86" ht="21" customHeight="1" x14ac:dyDescent="0.25">
      <c r="C158" s="218"/>
      <c r="D158" s="348"/>
      <c r="E158" s="348"/>
      <c r="F158" s="348"/>
      <c r="G158" s="348"/>
      <c r="H158" s="348"/>
      <c r="I158" s="348"/>
      <c r="J158" s="348"/>
      <c r="K158" s="348"/>
      <c r="L158" s="85"/>
      <c r="M158" s="85"/>
      <c r="N158" s="85"/>
      <c r="O158" s="85"/>
      <c r="P158" s="20"/>
      <c r="Q158" s="87"/>
      <c r="R158" s="225"/>
      <c r="S158" s="225"/>
      <c r="T158" s="225"/>
      <c r="U158" s="225"/>
      <c r="V158" s="225"/>
      <c r="W158" s="225"/>
      <c r="X158" s="225"/>
      <c r="Y158" s="225"/>
      <c r="Z158" s="225"/>
      <c r="AA158" s="225"/>
      <c r="AB158" s="225"/>
      <c r="AC158" s="225"/>
      <c r="AD158" s="225"/>
      <c r="AE158" s="265"/>
      <c r="AF158" s="137"/>
      <c r="AJ158" s="53"/>
      <c r="AM158" s="53"/>
    </row>
    <row r="159" spans="2:86" ht="15" customHeight="1" x14ac:dyDescent="0.25">
      <c r="C159" s="218"/>
      <c r="D159" s="348"/>
      <c r="E159" s="348"/>
      <c r="F159" s="348"/>
      <c r="G159" s="348"/>
      <c r="H159" s="348"/>
      <c r="I159" s="348"/>
      <c r="J159" s="348"/>
      <c r="K159" s="348"/>
      <c r="L159" s="169"/>
      <c r="M159" s="169"/>
      <c r="N159" s="169"/>
      <c r="O159" s="169"/>
      <c r="P159" s="20"/>
      <c r="Q159" s="87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66"/>
      <c r="AF159" s="137"/>
      <c r="AJ159" s="53"/>
      <c r="AM159" s="53"/>
    </row>
    <row r="160" spans="2:86" ht="15" customHeight="1" x14ac:dyDescent="0.25">
      <c r="C160" s="218"/>
      <c r="D160" s="348" t="s">
        <v>25</v>
      </c>
      <c r="E160" s="348"/>
      <c r="F160" s="348"/>
      <c r="G160" s="348"/>
      <c r="H160" s="348"/>
      <c r="I160" s="348"/>
      <c r="J160" s="348"/>
      <c r="K160" s="349"/>
      <c r="L160" s="350"/>
      <c r="M160" s="350"/>
      <c r="N160" s="350"/>
      <c r="O160" s="350"/>
      <c r="P160" s="20"/>
      <c r="Q160" s="18"/>
      <c r="R160" s="432" t="s">
        <v>13</v>
      </c>
      <c r="S160" s="432"/>
      <c r="T160" s="432"/>
      <c r="U160" s="432"/>
      <c r="V160" s="432"/>
      <c r="W160" s="432"/>
      <c r="X160" s="432"/>
      <c r="Y160" s="432"/>
      <c r="Z160" s="432"/>
      <c r="AA160" s="432"/>
      <c r="AB160" s="432"/>
      <c r="AC160" s="432"/>
      <c r="AD160" s="432"/>
      <c r="AE160" s="267"/>
      <c r="AF160" s="137"/>
      <c r="AI160" s="102">
        <v>0</v>
      </c>
      <c r="AJ160" s="53"/>
      <c r="AM160" s="53"/>
    </row>
    <row r="161" spans="2:86" ht="15" customHeight="1" x14ac:dyDescent="0.25">
      <c r="C161" s="218"/>
      <c r="D161" s="167" t="str">
        <f t="array" ref="D161">IF(OR(AC54:AC133="Nadurno delo"),"Višina dodatka za nadurno delo","")</f>
        <v/>
      </c>
      <c r="E161" s="167"/>
      <c r="F161" s="167"/>
      <c r="G161" s="167"/>
      <c r="H161" s="167"/>
      <c r="I161" s="167"/>
      <c r="J161" s="167"/>
      <c r="K161" s="140" t="str">
        <f>IF(AND(Nadure&gt;0,EUR_NADUR=0),"!!!","")</f>
        <v/>
      </c>
      <c r="L161" s="350"/>
      <c r="M161" s="350"/>
      <c r="N161" s="350"/>
      <c r="O161" s="350"/>
      <c r="P161" s="20"/>
      <c r="Q161" s="108"/>
      <c r="R161" s="450">
        <f>+I17</f>
        <v>0</v>
      </c>
      <c r="S161" s="450"/>
      <c r="T161" s="450"/>
      <c r="U161" s="450"/>
      <c r="V161" s="450"/>
      <c r="W161" s="450"/>
      <c r="X161" s="450"/>
      <c r="Y161" s="450"/>
      <c r="Z161" s="450"/>
      <c r="AA161" s="450"/>
      <c r="AB161" s="450"/>
      <c r="AC161" s="450"/>
      <c r="AD161" s="450"/>
      <c r="AE161" s="268"/>
      <c r="AF161" s="137"/>
      <c r="AI161" s="101">
        <v>0.161</v>
      </c>
      <c r="AJ161" s="53"/>
      <c r="AM161" s="53"/>
    </row>
    <row r="162" spans="2:86" ht="15" customHeight="1" x14ac:dyDescent="0.25">
      <c r="C162" s="218"/>
      <c r="D162" s="167" t="s">
        <v>12</v>
      </c>
      <c r="E162" s="167"/>
      <c r="F162" s="167"/>
      <c r="G162" s="167"/>
      <c r="H162" s="167"/>
      <c r="I162" s="167"/>
      <c r="J162" s="167"/>
      <c r="K162" s="168"/>
      <c r="L162" s="440"/>
      <c r="M162" s="440"/>
      <c r="N162" s="440"/>
      <c r="O162" s="440"/>
      <c r="P162" s="20"/>
      <c r="Q162" s="18"/>
      <c r="R162" s="450"/>
      <c r="S162" s="450"/>
      <c r="T162" s="450"/>
      <c r="U162" s="450"/>
      <c r="V162" s="450"/>
      <c r="W162" s="450"/>
      <c r="X162" s="450"/>
      <c r="Y162" s="450"/>
      <c r="Z162" s="450"/>
      <c r="AA162" s="450"/>
      <c r="AB162" s="450"/>
      <c r="AC162" s="450"/>
      <c r="AD162" s="450"/>
      <c r="AE162" s="269"/>
      <c r="AF162" s="137"/>
      <c r="AI162" s="101">
        <v>0.16339999999999999</v>
      </c>
      <c r="AJ162" s="53"/>
      <c r="AM162" s="53"/>
    </row>
    <row r="163" spans="2:86" ht="15" customHeight="1" x14ac:dyDescent="0.25">
      <c r="C163" s="218"/>
      <c r="D163" s="348" t="s">
        <v>1</v>
      </c>
      <c r="E163" s="348"/>
      <c r="F163" s="348"/>
      <c r="G163" s="348"/>
      <c r="H163" s="348"/>
      <c r="I163" s="348"/>
      <c r="J163" s="348"/>
      <c r="K163" s="349"/>
      <c r="L163" s="346">
        <f>IF(D160="Letna Bruto plača (BRUTO I)",0,L160*L162)</f>
        <v>0</v>
      </c>
      <c r="M163" s="346"/>
      <c r="N163" s="346"/>
      <c r="O163" s="346"/>
      <c r="P163" s="20"/>
      <c r="Q163" s="10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6"/>
      <c r="AE163" s="269"/>
      <c r="AF163" s="137"/>
      <c r="AI163" s="101">
        <v>0.16039999999999999</v>
      </c>
      <c r="AJ163" s="53"/>
      <c r="AM163" s="53"/>
    </row>
    <row r="164" spans="2:86" ht="6" customHeight="1" x14ac:dyDescent="0.25">
      <c r="C164" s="218"/>
      <c r="D164" s="348"/>
      <c r="E164" s="348"/>
      <c r="F164" s="348"/>
      <c r="G164" s="348"/>
      <c r="H164" s="348"/>
      <c r="I164" s="348"/>
      <c r="J164" s="348"/>
      <c r="K164" s="348"/>
      <c r="L164" s="405"/>
      <c r="M164" s="406"/>
      <c r="N164" s="406"/>
      <c r="O164" s="407"/>
      <c r="P164" s="20"/>
      <c r="Q164" s="87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182"/>
      <c r="AF164" s="137"/>
      <c r="AI164" s="101">
        <v>0.13450000000000001</v>
      </c>
      <c r="AJ164" s="53"/>
      <c r="AM164" s="53"/>
    </row>
    <row r="165" spans="2:86" ht="15" customHeight="1" x14ac:dyDescent="0.25">
      <c r="C165" s="218"/>
      <c r="D165" s="348" t="s">
        <v>3</v>
      </c>
      <c r="E165" s="348"/>
      <c r="F165" s="348"/>
      <c r="G165" s="348"/>
      <c r="H165" s="348"/>
      <c r="I165" s="348"/>
      <c r="J165" s="348"/>
      <c r="K165" s="349"/>
      <c r="L165" s="350"/>
      <c r="M165" s="350"/>
      <c r="N165" s="350"/>
      <c r="O165" s="350"/>
      <c r="P165" s="20"/>
      <c r="Q165" s="10"/>
      <c r="R165" s="374" t="s">
        <v>73</v>
      </c>
      <c r="S165" s="435"/>
      <c r="T165" s="435"/>
      <c r="U165" s="435"/>
      <c r="V165" s="435"/>
      <c r="W165" s="435"/>
      <c r="X165" s="435"/>
      <c r="Y165" s="435"/>
      <c r="Z165" s="435"/>
      <c r="AA165" s="435"/>
      <c r="AB165" s="435"/>
      <c r="AC165" s="435"/>
      <c r="AD165" s="435"/>
      <c r="AE165" s="267"/>
      <c r="AF165" s="137"/>
      <c r="AI165" s="101">
        <v>0.13689999999999999</v>
      </c>
      <c r="AJ165" s="53"/>
      <c r="AM165" s="53"/>
    </row>
    <row r="166" spans="2:86" ht="15" customHeight="1" x14ac:dyDescent="0.25">
      <c r="C166" s="218"/>
      <c r="D166" s="348" t="s">
        <v>2</v>
      </c>
      <c r="E166" s="348"/>
      <c r="F166" s="348"/>
      <c r="G166" s="348"/>
      <c r="H166" s="348"/>
      <c r="I166" s="348"/>
      <c r="J166" s="348"/>
      <c r="K166" s="348"/>
      <c r="L166" s="350"/>
      <c r="M166" s="350"/>
      <c r="N166" s="350"/>
      <c r="O166" s="350"/>
      <c r="P166" s="20"/>
      <c r="Q166" s="10"/>
      <c r="R166" s="363"/>
      <c r="S166" s="364"/>
      <c r="T166" s="364"/>
      <c r="U166" s="364"/>
      <c r="V166" s="364"/>
      <c r="W166" s="364"/>
      <c r="X166" s="364"/>
      <c r="Y166" s="364"/>
      <c r="Z166" s="364"/>
      <c r="AA166" s="364"/>
      <c r="AB166" s="364"/>
      <c r="AC166" s="364"/>
      <c r="AD166" s="365"/>
      <c r="AE166" s="358"/>
      <c r="AF166" s="137"/>
      <c r="AI166" s="101">
        <v>0.1167</v>
      </c>
      <c r="AJ166" s="53"/>
      <c r="AM166" s="53"/>
    </row>
    <row r="167" spans="2:86" ht="15" customHeight="1" x14ac:dyDescent="0.25">
      <c r="C167" s="218"/>
      <c r="D167" s="439" t="s">
        <v>4</v>
      </c>
      <c r="E167" s="439"/>
      <c r="F167" s="439"/>
      <c r="G167" s="439"/>
      <c r="H167" s="439"/>
      <c r="I167" s="439"/>
      <c r="J167" s="439"/>
      <c r="K167" s="439"/>
      <c r="L167" s="346">
        <f>+L168+L169</f>
        <v>0</v>
      </c>
      <c r="M167" s="346"/>
      <c r="N167" s="346"/>
      <c r="O167" s="346"/>
      <c r="P167" s="20"/>
      <c r="Q167" s="10"/>
      <c r="R167" s="366"/>
      <c r="S167" s="367"/>
      <c r="T167" s="367"/>
      <c r="U167" s="367"/>
      <c r="V167" s="367"/>
      <c r="W167" s="367"/>
      <c r="X167" s="367"/>
      <c r="Y167" s="367"/>
      <c r="Z167" s="367"/>
      <c r="AA167" s="367"/>
      <c r="AB167" s="367"/>
      <c r="AC167" s="367"/>
      <c r="AD167" s="368"/>
      <c r="AE167" s="358"/>
      <c r="AF167" s="137"/>
      <c r="AJ167" s="53"/>
      <c r="AM167" s="53"/>
    </row>
    <row r="168" spans="2:86" ht="15" customHeight="1" x14ac:dyDescent="0.25">
      <c r="C168" s="218"/>
      <c r="D168" s="419" t="s">
        <v>14</v>
      </c>
      <c r="E168" s="391"/>
      <c r="F168" s="391"/>
      <c r="G168" s="391"/>
      <c r="H168" s="391"/>
      <c r="I168" s="391"/>
      <c r="J168" s="391"/>
      <c r="K168" s="391"/>
      <c r="L168" s="418"/>
      <c r="M168" s="361"/>
      <c r="N168" s="361"/>
      <c r="O168" s="362"/>
      <c r="P168" s="20"/>
      <c r="Q168" s="1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182"/>
      <c r="AF168" s="137"/>
      <c r="AJ168" s="53"/>
      <c r="AM168" s="53"/>
    </row>
    <row r="169" spans="2:86" ht="15" customHeight="1" x14ac:dyDescent="0.25">
      <c r="C169" s="218"/>
      <c r="D169" s="391" t="s">
        <v>15</v>
      </c>
      <c r="E169" s="391"/>
      <c r="F169" s="391"/>
      <c r="G169" s="391"/>
      <c r="H169" s="391"/>
      <c r="I169" s="391"/>
      <c r="J169" s="391"/>
      <c r="K169" s="391"/>
      <c r="L169" s="360"/>
      <c r="M169" s="361"/>
      <c r="N169" s="361"/>
      <c r="O169" s="362"/>
      <c r="P169" s="20"/>
      <c r="Q169" s="10"/>
      <c r="R169" s="294" t="s">
        <v>83</v>
      </c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267"/>
      <c r="AF169" s="137"/>
      <c r="AJ169" s="53"/>
      <c r="AM169" s="53"/>
    </row>
    <row r="170" spans="2:86" ht="6" customHeight="1" x14ac:dyDescent="0.25">
      <c r="C170" s="218"/>
      <c r="D170" s="287"/>
      <c r="E170" s="287"/>
      <c r="F170" s="287"/>
      <c r="G170" s="287"/>
      <c r="H170" s="287"/>
      <c r="I170" s="287"/>
      <c r="J170" s="287"/>
      <c r="K170" s="287"/>
      <c r="L170" s="288"/>
      <c r="M170" s="288"/>
      <c r="N170" s="288"/>
      <c r="O170" s="288"/>
      <c r="P170" s="20"/>
      <c r="Q170" s="87"/>
      <c r="R170" s="294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267"/>
      <c r="AF170" s="165"/>
      <c r="AJ170" s="53"/>
      <c r="AM170" s="53"/>
    </row>
    <row r="171" spans="2:86" ht="15" customHeight="1" x14ac:dyDescent="0.25">
      <c r="C171" s="218"/>
      <c r="D171" s="420" t="s">
        <v>39</v>
      </c>
      <c r="E171" s="421"/>
      <c r="F171" s="421"/>
      <c r="G171" s="421"/>
      <c r="H171" s="421"/>
      <c r="I171" s="421"/>
      <c r="J171" s="421"/>
      <c r="K171" s="421"/>
      <c r="L171" s="308"/>
      <c r="M171" s="309"/>
      <c r="N171" s="309"/>
      <c r="O171" s="310"/>
      <c r="P171" s="20"/>
      <c r="Q171" s="87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268"/>
      <c r="AF171" s="137"/>
      <c r="AJ171" s="53"/>
      <c r="AM171" s="53"/>
    </row>
    <row r="172" spans="2:86" ht="15" customHeight="1" x14ac:dyDescent="0.25">
      <c r="C172" s="218"/>
      <c r="D172" s="377" t="s">
        <v>64</v>
      </c>
      <c r="E172" s="378"/>
      <c r="F172" s="378"/>
      <c r="G172" s="378"/>
      <c r="H172" s="378"/>
      <c r="I172" s="378"/>
      <c r="J172" s="378"/>
      <c r="K172" s="379"/>
      <c r="L172" s="373">
        <f>L167+L166+L165+L163+L160</f>
        <v>0</v>
      </c>
      <c r="M172" s="373"/>
      <c r="N172" s="373"/>
      <c r="O172" s="373"/>
      <c r="P172" s="20"/>
      <c r="Q172" s="10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268"/>
      <c r="AF172" s="137"/>
      <c r="AJ172" s="53"/>
      <c r="AM172" s="53"/>
    </row>
    <row r="173" spans="2:86" ht="15" customHeight="1" x14ac:dyDescent="0.25">
      <c r="C173" s="218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87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268"/>
      <c r="AF173" s="137"/>
      <c r="AJ173" s="53"/>
      <c r="AM173" s="53"/>
    </row>
    <row r="174" spans="2:86" s="4" customFormat="1" ht="15" customHeight="1" x14ac:dyDescent="0.25">
      <c r="B174" s="17"/>
      <c r="C174" s="219"/>
      <c r="D174" s="348" t="s">
        <v>47</v>
      </c>
      <c r="E174" s="348"/>
      <c r="F174" s="348"/>
      <c r="G174" s="348"/>
      <c r="H174" s="348"/>
      <c r="I174" s="348"/>
      <c r="J174" s="348"/>
      <c r="K174" s="348"/>
      <c r="L174" s="415"/>
      <c r="M174" s="416"/>
      <c r="N174" s="416"/>
      <c r="O174" s="417"/>
      <c r="P174" s="166"/>
      <c r="Q174" s="1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268"/>
      <c r="AF174" s="17"/>
      <c r="AG174" s="51"/>
      <c r="AH174" s="60"/>
      <c r="AI174" s="129"/>
      <c r="AJ174" s="60"/>
      <c r="AK174" s="60"/>
      <c r="AL174" s="60"/>
      <c r="AM174" s="60"/>
      <c r="AN174" s="60"/>
      <c r="AO174" s="60"/>
      <c r="AP174" s="60"/>
      <c r="AQ174" s="60"/>
      <c r="AR174" s="8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</row>
    <row r="175" spans="2:86" ht="15" customHeight="1" x14ac:dyDescent="0.25">
      <c r="C175" s="218"/>
      <c r="D175" s="348" t="s">
        <v>17</v>
      </c>
      <c r="E175" s="348"/>
      <c r="F175" s="348"/>
      <c r="G175" s="348"/>
      <c r="H175" s="348"/>
      <c r="I175" s="348"/>
      <c r="J175" s="348"/>
      <c r="K175" s="348"/>
      <c r="L175" s="380">
        <f>SUM(AJ50:AJ52)</f>
        <v>0</v>
      </c>
      <c r="M175" s="381"/>
      <c r="N175" s="381"/>
      <c r="O175" s="382"/>
      <c r="P175" s="20"/>
      <c r="Q175" s="10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268"/>
      <c r="AF175" s="137"/>
      <c r="AJ175" s="53"/>
      <c r="AM175" s="53"/>
    </row>
    <row r="176" spans="2:86" s="5" customFormat="1" ht="6" customHeight="1" x14ac:dyDescent="0.25">
      <c r="B176" s="164"/>
      <c r="C176" s="220"/>
      <c r="D176" s="85"/>
      <c r="E176" s="376"/>
      <c r="F176" s="376"/>
      <c r="G176" s="376"/>
      <c r="H176" s="376"/>
      <c r="I176" s="376"/>
      <c r="J176" s="376"/>
      <c r="K176" s="376"/>
      <c r="L176" s="307"/>
      <c r="M176" s="307"/>
      <c r="N176" s="307"/>
      <c r="O176" s="307"/>
      <c r="P176" s="69"/>
      <c r="Q176" s="88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268"/>
      <c r="AF176" s="136"/>
      <c r="AG176" s="52"/>
      <c r="AH176" s="61"/>
      <c r="AI176" s="89"/>
      <c r="AJ176" s="61"/>
      <c r="AK176" s="61"/>
      <c r="AL176" s="61"/>
      <c r="AM176" s="61"/>
      <c r="AN176" s="61"/>
      <c r="AO176" s="61"/>
      <c r="AP176" s="61"/>
      <c r="AQ176" s="61"/>
      <c r="AR176" s="8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</row>
    <row r="177" spans="2:144" ht="15" customHeight="1" x14ac:dyDescent="0.25">
      <c r="C177" s="218"/>
      <c r="D177" s="374" t="s">
        <v>10</v>
      </c>
      <c r="E177" s="374"/>
      <c r="F177" s="374"/>
      <c r="G177" s="374"/>
      <c r="H177" s="374"/>
      <c r="I177" s="374"/>
      <c r="J177" s="374"/>
      <c r="K177" s="375"/>
      <c r="L177" s="304" t="str">
        <f>IFERROR(skupaj/(MES_FOND_HR),"")</f>
        <v/>
      </c>
      <c r="M177" s="305"/>
      <c r="N177" s="305"/>
      <c r="O177" s="306"/>
      <c r="P177" s="20"/>
      <c r="Q177" s="10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268"/>
      <c r="AF177" s="137"/>
      <c r="AJ177" s="53"/>
      <c r="AM177" s="53"/>
    </row>
    <row r="178" spans="2:144" ht="6" customHeight="1" x14ac:dyDescent="0.25">
      <c r="C178" s="218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20"/>
      <c r="Q178" s="87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182"/>
      <c r="AF178" s="137"/>
      <c r="AJ178" s="53"/>
      <c r="AM178" s="53"/>
    </row>
    <row r="179" spans="2:144" s="5" customFormat="1" ht="14.25" customHeight="1" x14ac:dyDescent="0.25">
      <c r="B179" s="164"/>
      <c r="C179" s="220"/>
      <c r="D179" s="69" t="str">
        <f t="array" ref="D179">IF(OR(Q28:Q47="Letna urna postavka"),"Letna urna postavka","")</f>
        <v/>
      </c>
      <c r="E179" s="69"/>
      <c r="F179" s="69"/>
      <c r="G179" s="69"/>
      <c r="H179" s="69"/>
      <c r="I179" s="69"/>
      <c r="J179" s="69"/>
      <c r="K179" s="69"/>
      <c r="L179" s="347" t="str">
        <f>IF(D179="Letna urna postavka",#REF!,"")</f>
        <v/>
      </c>
      <c r="M179" s="347"/>
      <c r="N179" s="347"/>
      <c r="O179" s="347"/>
      <c r="P179" s="69"/>
      <c r="Q179" s="88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182"/>
      <c r="AF179" s="136"/>
      <c r="AG179" s="52"/>
      <c r="AH179" s="61"/>
      <c r="AI179" s="89"/>
      <c r="AJ179" s="61"/>
      <c r="AK179" s="61"/>
      <c r="AL179" s="61"/>
      <c r="AM179" s="61"/>
      <c r="AN179" s="61"/>
      <c r="AO179" s="61"/>
      <c r="AP179" s="61"/>
      <c r="AQ179" s="61"/>
      <c r="AR179" s="8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</row>
    <row r="180" spans="2:144" s="5" customFormat="1" ht="9" customHeight="1" x14ac:dyDescent="0.25">
      <c r="B180" s="164"/>
      <c r="C180" s="220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88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182"/>
      <c r="AF180" s="136"/>
      <c r="AG180" s="52"/>
      <c r="AH180" s="61"/>
      <c r="AI180" s="89"/>
      <c r="AJ180" s="61"/>
      <c r="AK180" s="61"/>
      <c r="AL180" s="61"/>
      <c r="AM180" s="61"/>
      <c r="AN180" s="61"/>
      <c r="AO180" s="61"/>
      <c r="AP180" s="61"/>
      <c r="AQ180" s="61"/>
      <c r="AR180" s="8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</row>
    <row r="181" spans="2:144" s="5" customFormat="1" ht="15" customHeight="1" x14ac:dyDescent="0.25">
      <c r="B181" s="164"/>
      <c r="C181" s="220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88"/>
      <c r="R181" s="132" t="s">
        <v>0</v>
      </c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182"/>
      <c r="AF181" s="136"/>
      <c r="AG181" s="52"/>
      <c r="AH181" s="61"/>
      <c r="AI181" s="89"/>
      <c r="AJ181" s="61"/>
      <c r="AK181" s="61"/>
      <c r="AL181" s="61"/>
      <c r="AM181" s="61"/>
      <c r="AN181" s="61"/>
      <c r="AO181" s="61"/>
      <c r="AP181" s="61"/>
      <c r="AQ181" s="61"/>
      <c r="AR181" s="8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</row>
    <row r="182" spans="2:144" ht="15" customHeight="1" x14ac:dyDescent="0.25">
      <c r="C182" s="218"/>
      <c r="D182" s="85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414"/>
      <c r="S182" s="414"/>
      <c r="T182" s="414"/>
      <c r="U182" s="414"/>
      <c r="V182" s="414"/>
      <c r="W182" s="414"/>
      <c r="X182" s="414"/>
      <c r="Y182" s="414"/>
      <c r="Z182" s="414"/>
      <c r="AA182" s="414"/>
      <c r="AB182" s="414"/>
      <c r="AC182" s="414"/>
      <c r="AD182" s="414"/>
      <c r="AE182" s="270"/>
      <c r="AF182" s="137"/>
      <c r="AJ182" s="53"/>
      <c r="AM182" s="53"/>
    </row>
    <row r="183" spans="2:144" ht="17.100000000000001" hidden="1" customHeight="1" x14ac:dyDescent="0.25">
      <c r="C183" s="218"/>
      <c r="D183" s="412"/>
      <c r="E183" s="413"/>
      <c r="F183" s="413"/>
      <c r="G183" s="413"/>
      <c r="H183" s="413"/>
      <c r="I183" s="413"/>
      <c r="J183" s="413"/>
      <c r="K183" s="413"/>
      <c r="L183" s="413"/>
      <c r="M183" s="413"/>
      <c r="N183" s="413"/>
      <c r="O183" s="413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182"/>
      <c r="AF183" s="137"/>
      <c r="AJ183" s="53"/>
      <c r="AM183" s="53"/>
    </row>
    <row r="184" spans="2:144" ht="9" customHeight="1" x14ac:dyDescent="0.25">
      <c r="C184" s="218"/>
      <c r="D184" s="413"/>
      <c r="E184" s="413"/>
      <c r="F184" s="413"/>
      <c r="G184" s="413"/>
      <c r="H184" s="413"/>
      <c r="I184" s="413"/>
      <c r="J184" s="413"/>
      <c r="K184" s="413"/>
      <c r="L184" s="413"/>
      <c r="M184" s="413"/>
      <c r="N184" s="413"/>
      <c r="O184" s="413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182"/>
      <c r="AF184" s="137"/>
    </row>
    <row r="185" spans="2:144" ht="7.5" hidden="1" customHeight="1" x14ac:dyDescent="0.25">
      <c r="C185" s="218"/>
      <c r="D185" s="85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8"/>
      <c r="Q185" s="21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182"/>
      <c r="AF185" s="137"/>
    </row>
    <row r="186" spans="2:144" s="3" customFormat="1" ht="6.75" hidden="1" customHeight="1" x14ac:dyDescent="0.25">
      <c r="B186" s="30"/>
      <c r="C186" s="221"/>
      <c r="D186" s="13"/>
      <c r="E186" s="213" t="str">
        <f>IF(SUM(X191:X225)&gt;skupaj,"MOŽNOST DVOJNEGA FINANCIRANJA!!!","")</f>
        <v/>
      </c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3"/>
      <c r="AC186" s="13"/>
      <c r="AD186" s="13"/>
      <c r="AE186" s="240"/>
      <c r="AF186" s="30"/>
      <c r="AG186" s="50"/>
      <c r="AH186" s="58"/>
      <c r="AI186" s="123"/>
      <c r="AJ186" s="124"/>
      <c r="AK186" s="58"/>
      <c r="AL186" s="58"/>
      <c r="AM186" s="110"/>
      <c r="AN186" s="58"/>
      <c r="AO186" s="58"/>
      <c r="AP186" s="58"/>
      <c r="AQ186" s="58"/>
      <c r="AR186" s="7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</row>
    <row r="187" spans="2:144" s="3" customFormat="1" ht="30" customHeight="1" x14ac:dyDescent="0.25">
      <c r="B187" s="30"/>
      <c r="C187" s="221"/>
      <c r="D187" s="337" t="s">
        <v>68</v>
      </c>
      <c r="E187" s="338"/>
      <c r="F187" s="338"/>
      <c r="G187" s="338"/>
      <c r="H187" s="338"/>
      <c r="I187" s="338"/>
      <c r="J187" s="338"/>
      <c r="K187" s="338"/>
      <c r="L187" s="338"/>
      <c r="M187" s="338"/>
      <c r="N187" s="339"/>
      <c r="O187" s="13"/>
      <c r="P187" s="278"/>
      <c r="Q187" s="13"/>
      <c r="R187" s="271" t="s">
        <v>69</v>
      </c>
      <c r="S187" s="14"/>
      <c r="T187" s="273"/>
      <c r="U187" s="273"/>
      <c r="V187" s="337" t="s">
        <v>34</v>
      </c>
      <c r="W187" s="371"/>
      <c r="X187" s="371"/>
      <c r="Y187" s="371"/>
      <c r="Z187" s="371"/>
      <c r="AA187" s="371"/>
      <c r="AB187" s="371"/>
      <c r="AC187" s="371"/>
      <c r="AD187" s="372"/>
      <c r="AE187" s="233"/>
      <c r="AF187" s="30"/>
      <c r="AG187" s="50"/>
      <c r="AH187" s="106" t="e">
        <f>R191/$R$227</f>
        <v>#DIV/0!</v>
      </c>
      <c r="AI187" s="123"/>
      <c r="AJ187" s="124"/>
      <c r="AK187" s="58"/>
      <c r="AL187" s="58"/>
      <c r="AM187" s="110"/>
      <c r="AN187" s="58"/>
      <c r="AO187" s="58"/>
      <c r="AP187" s="58"/>
      <c r="AQ187" s="58"/>
      <c r="AR187" s="7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DU187" s="3" t="s">
        <v>51</v>
      </c>
      <c r="DV187" s="3" t="s">
        <v>52</v>
      </c>
    </row>
    <row r="188" spans="2:144" ht="8.1" customHeight="1" x14ac:dyDescent="0.25">
      <c r="C188" s="222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162"/>
      <c r="S188" s="214"/>
      <c r="T188" s="214"/>
      <c r="U188" s="214"/>
      <c r="V188" s="214"/>
      <c r="W188" s="214"/>
      <c r="X188" s="214"/>
      <c r="Y188" s="20"/>
      <c r="Z188" s="20"/>
      <c r="AA188" s="20"/>
      <c r="AB188" s="20"/>
      <c r="AC188" s="20"/>
      <c r="AD188" s="20"/>
      <c r="AE188" s="182"/>
      <c r="AF188" s="137"/>
      <c r="AH188" s="106" t="e">
        <f>R192/$R$227</f>
        <v>#DIV/0!</v>
      </c>
      <c r="AI188" s="127"/>
      <c r="AM188" s="111"/>
    </row>
    <row r="189" spans="2:144" s="3" customFormat="1" ht="20.100000000000001" customHeight="1" x14ac:dyDescent="0.25">
      <c r="B189" s="30"/>
      <c r="C189" s="223"/>
      <c r="D189" s="335" t="s">
        <v>66</v>
      </c>
      <c r="E189" s="335"/>
      <c r="F189" s="335"/>
      <c r="G189" s="335"/>
      <c r="H189" s="335"/>
      <c r="I189" s="335"/>
      <c r="J189" s="335"/>
      <c r="K189" s="335"/>
      <c r="L189" s="335"/>
      <c r="M189" s="335"/>
      <c r="N189" s="335"/>
      <c r="O189" s="13"/>
      <c r="P189" s="13"/>
      <c r="Q189" s="13"/>
      <c r="R189" s="160">
        <f>RU+Nadure_Redno</f>
        <v>0</v>
      </c>
      <c r="S189" s="162"/>
      <c r="T189" s="162"/>
      <c r="U189" s="162"/>
      <c r="V189" s="369">
        <f>IFERROR(DODNAD_RD+(RU+((RU*(BOL+REF))/(MES_FOND_HR-BOL-REF)))*HR_POSTAVKA,0)</f>
        <v>0</v>
      </c>
      <c r="W189" s="370"/>
      <c r="X189" s="370"/>
      <c r="Y189" s="370"/>
      <c r="Z189" s="370"/>
      <c r="AA189" s="370"/>
      <c r="AB189" s="370"/>
      <c r="AC189" s="370"/>
      <c r="AD189" s="370"/>
      <c r="AE189" s="182"/>
      <c r="AF189" s="142"/>
      <c r="AG189" s="50"/>
      <c r="AH189" s="106"/>
      <c r="AI189" s="128"/>
      <c r="AJ189" s="58"/>
      <c r="AK189" s="58"/>
      <c r="AL189" s="58"/>
      <c r="AM189" s="130"/>
      <c r="AN189" s="110"/>
      <c r="AO189" s="58"/>
      <c r="AP189" s="58"/>
      <c r="AQ189" s="58"/>
      <c r="AR189" s="7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</row>
    <row r="190" spans="2:144" ht="8.1" customHeight="1" x14ac:dyDescent="0.25">
      <c r="C190" s="222"/>
      <c r="D190" s="85"/>
      <c r="E190" s="355"/>
      <c r="F190" s="356"/>
      <c r="G190" s="356"/>
      <c r="H190" s="356"/>
      <c r="I190" s="356"/>
      <c r="J190" s="356"/>
      <c r="K190" s="356"/>
      <c r="L190" s="20"/>
      <c r="M190" s="20"/>
      <c r="N190" s="20"/>
      <c r="O190" s="20"/>
      <c r="P190" s="20"/>
      <c r="Q190" s="20"/>
      <c r="R190" s="85"/>
      <c r="S190" s="85"/>
      <c r="T190" s="85"/>
      <c r="U190" s="85"/>
      <c r="V190" s="85"/>
      <c r="W190" s="162"/>
      <c r="X190" s="215"/>
      <c r="Y190" s="215"/>
      <c r="Z190" s="215"/>
      <c r="AA190" s="215"/>
      <c r="AB190" s="215"/>
      <c r="AC190" s="20"/>
      <c r="AD190" s="20"/>
      <c r="AE190" s="182"/>
      <c r="AF190" s="142"/>
      <c r="AH190" s="106"/>
      <c r="AI190" s="127"/>
      <c r="AM190" s="111"/>
    </row>
    <row r="191" spans="2:144" s="3" customFormat="1" ht="20.100000000000001" customHeight="1" x14ac:dyDescent="0.25">
      <c r="B191" s="30"/>
      <c r="C191" s="223"/>
      <c r="D191" s="335" t="str">
        <f>IF(E28&gt;0,E28,"")</f>
        <v/>
      </c>
      <c r="E191" s="335"/>
      <c r="F191" s="335"/>
      <c r="G191" s="335"/>
      <c r="H191" s="335"/>
      <c r="I191" s="335"/>
      <c r="J191" s="335"/>
      <c r="K191" s="335"/>
      <c r="L191" s="335"/>
      <c r="M191" s="335"/>
      <c r="N191" s="335"/>
      <c r="O191" s="13"/>
      <c r="P191" s="13"/>
      <c r="Q191" s="13"/>
      <c r="R191" s="160">
        <f>IF(I28="Delno zaposlen z variabilnim %",SUMIF($H$54:$H$133,E28,$I$54:$I$133),V28*(MES_FOND_HR-NEREF-REF)+SUMIF($H$54:$H$133,D191,$I$54:$I$133))</f>
        <v>0</v>
      </c>
      <c r="S191" s="162"/>
      <c r="T191" s="162"/>
      <c r="U191" s="162"/>
      <c r="V191" s="369">
        <f>IFERROR(IF(I28="Delno zaposlen s fiksnim %",skupaj*$V$28+DODNAD1,IF(AND(I28="Delno zaposlen z variabilnim %",Q28="Mesečna urna postavka"),(REDNE_PRHR_1+((REDNE_PRHR_1*(BOL+REF))/(MES_FOND_HR-BOL-REF)))*HR_POSTAVKA+DODNAD1,LETNA_HR_POSTAVKA*PR_HR)),0)</f>
        <v>0</v>
      </c>
      <c r="W191" s="370"/>
      <c r="X191" s="370"/>
      <c r="Y191" s="370"/>
      <c r="Z191" s="370"/>
      <c r="AA191" s="370"/>
      <c r="AB191" s="370"/>
      <c r="AC191" s="370"/>
      <c r="AD191" s="370"/>
      <c r="AE191" s="182"/>
      <c r="AF191" s="137"/>
      <c r="AG191" s="50"/>
      <c r="AH191" s="106" t="e">
        <f t="shared" ref="AH191:AH223" si="41">R193/$R$227</f>
        <v>#DIV/0!</v>
      </c>
      <c r="AI191" s="128"/>
      <c r="AJ191" s="58"/>
      <c r="AK191" s="58"/>
      <c r="AL191" s="58"/>
      <c r="AM191" s="130"/>
      <c r="AN191" s="110"/>
      <c r="AO191" s="58"/>
      <c r="AP191" s="58"/>
      <c r="AQ191" s="58"/>
      <c r="AR191" s="7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DU191" s="3" t="s">
        <v>50</v>
      </c>
      <c r="DW191" s="3" t="s">
        <v>53</v>
      </c>
      <c r="EA191" s="3" t="s">
        <v>54</v>
      </c>
      <c r="EC191" s="3" t="s">
        <v>55</v>
      </c>
      <c r="EE191" s="3" t="s">
        <v>59</v>
      </c>
      <c r="EF191" s="3" t="s">
        <v>57</v>
      </c>
      <c r="EG191" s="3" t="s">
        <v>60</v>
      </c>
      <c r="EH191" s="3" t="s">
        <v>58</v>
      </c>
      <c r="EI191" s="3" t="s">
        <v>61</v>
      </c>
      <c r="EJ191" s="3" t="s">
        <v>62</v>
      </c>
      <c r="EK191" s="3" t="s">
        <v>60</v>
      </c>
      <c r="EL191" s="3" t="s">
        <v>57</v>
      </c>
      <c r="EM191" s="3" t="str">
        <f>+EC191</f>
        <v>HR_POSTAVKA</v>
      </c>
      <c r="EN191" s="3" t="s">
        <v>63</v>
      </c>
    </row>
    <row r="192" spans="2:144" ht="8.1" customHeight="1" x14ac:dyDescent="0.25">
      <c r="C192" s="222"/>
      <c r="D192" s="85"/>
      <c r="E192" s="355"/>
      <c r="F192" s="356"/>
      <c r="G192" s="356"/>
      <c r="H192" s="356"/>
      <c r="I192" s="356"/>
      <c r="J192" s="356"/>
      <c r="K192" s="356"/>
      <c r="L192" s="20"/>
      <c r="M192" s="20"/>
      <c r="N192" s="20"/>
      <c r="O192" s="20"/>
      <c r="P192" s="20"/>
      <c r="Q192" s="20"/>
      <c r="R192" s="85"/>
      <c r="S192" s="85"/>
      <c r="T192" s="85"/>
      <c r="U192" s="85"/>
      <c r="V192" s="85"/>
      <c r="W192" s="162"/>
      <c r="X192" s="215"/>
      <c r="Y192" s="215"/>
      <c r="Z192" s="215"/>
      <c r="AA192" s="215"/>
      <c r="AB192" s="215"/>
      <c r="AC192" s="20"/>
      <c r="AD192" s="20"/>
      <c r="AE192" s="182"/>
      <c r="AF192" s="137"/>
      <c r="AH192" s="106" t="e">
        <f t="shared" si="41"/>
        <v>#DIV/0!</v>
      </c>
      <c r="AI192" s="127"/>
      <c r="AM192" s="111"/>
    </row>
    <row r="193" spans="2:147" s="3" customFormat="1" ht="20.100000000000001" customHeight="1" x14ac:dyDescent="0.25">
      <c r="B193" s="30"/>
      <c r="C193" s="223"/>
      <c r="D193" s="335" t="str">
        <f>IF(E31&gt;0,E31,"")</f>
        <v/>
      </c>
      <c r="E193" s="335"/>
      <c r="F193" s="335"/>
      <c r="G193" s="335"/>
      <c r="H193" s="335"/>
      <c r="I193" s="335"/>
      <c r="J193" s="335"/>
      <c r="K193" s="335"/>
      <c r="L193" s="335"/>
      <c r="M193" s="335"/>
      <c r="N193" s="335"/>
      <c r="O193" s="13"/>
      <c r="P193" s="13"/>
      <c r="Q193" s="13"/>
      <c r="R193" s="160">
        <f>IF(I31="Delno zaposlen z variabilnim %",SUMIF($H$54:$H$133,E31,$I$54:$I$133),V31*(MES_FOND_HR-NEREF-REF)+SUMIF($H$54:$H$133,D193,$I$54:$I$133))</f>
        <v>0</v>
      </c>
      <c r="S193" s="162"/>
      <c r="T193" s="162"/>
      <c r="U193" s="162"/>
      <c r="V193" s="369">
        <f>IFERROR(IF(I31="Delno zaposlen s fiksnim %",skupaj*$V$31+DODNAD2,IF(AND(I31="Delno zaposlen z variabilnim %",Q31="Mesečna urna postavka"),(REDNE_PRHR_2+((REDNE_PRHR_2*(BOL+REF))/(MES_FOND_HR-REF-BOL)))*HR_POSTAVKA+DODNAD2,LETNA_HR_POSTAVKA*PR_HR2)),0)</f>
        <v>0</v>
      </c>
      <c r="W193" s="370"/>
      <c r="X193" s="370"/>
      <c r="Y193" s="370"/>
      <c r="Z193" s="370"/>
      <c r="AA193" s="370"/>
      <c r="AB193" s="370"/>
      <c r="AC193" s="370"/>
      <c r="AD193" s="370"/>
      <c r="AE193" s="182"/>
      <c r="AF193" s="137"/>
      <c r="AG193" s="50"/>
      <c r="AH193" s="106" t="e">
        <f t="shared" si="41"/>
        <v>#DIV/0!</v>
      </c>
      <c r="AI193" s="128"/>
      <c r="AJ193" s="58"/>
      <c r="AK193" s="58"/>
      <c r="AL193" s="58"/>
      <c r="AM193" s="130"/>
      <c r="AN193" s="110"/>
      <c r="AO193" s="58"/>
      <c r="AP193" s="58"/>
      <c r="AQ193" s="58"/>
      <c r="AR193" s="7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DU193" s="3" t="e">
        <f>(skupaj*(BOL/(MES_FOND_HR-Nadure)))</f>
        <v>#DIV/0!</v>
      </c>
      <c r="DV193" s="3" t="e">
        <f>((PR_HR2-BE31)/(MES_FOND_HR-BOL))</f>
        <v>#DIV/0!</v>
      </c>
      <c r="DW193" s="3" t="e">
        <f>+DU193*DV193</f>
        <v>#DIV/0!</v>
      </c>
      <c r="DX193" s="3" t="e">
        <f>+HR_POSTAVKA*PR_HR2</f>
        <v>#VALUE!</v>
      </c>
      <c r="DY193" s="135" t="e">
        <f>+BF31-BG31</f>
        <v>#VALUE!</v>
      </c>
      <c r="EA193" s="3">
        <f>REDNE_PRHR_2</f>
        <v>0</v>
      </c>
      <c r="EB193" s="3" t="s">
        <v>57</v>
      </c>
      <c r="EC193" s="3" t="str">
        <f>HR_POSTAVKA</f>
        <v/>
      </c>
      <c r="ED193" s="3" t="s">
        <v>56</v>
      </c>
      <c r="EE193" s="3">
        <f>REDNE_PRHR_2</f>
        <v>0</v>
      </c>
      <c r="EF193" s="3" t="s">
        <v>57</v>
      </c>
      <c r="EG193" s="3">
        <f>BOL</f>
        <v>0</v>
      </c>
      <c r="EI193" s="3">
        <f>MES_FOND_HR</f>
        <v>0</v>
      </c>
      <c r="EK193" s="3">
        <f>BOL</f>
        <v>0</v>
      </c>
      <c r="EM193" s="3" t="str">
        <f>HR_POSTAVKA</f>
        <v/>
      </c>
    </row>
    <row r="194" spans="2:147" ht="8.1" customHeight="1" x14ac:dyDescent="0.25">
      <c r="C194" s="222"/>
      <c r="D194" s="85"/>
      <c r="E194" s="355"/>
      <c r="F194" s="357"/>
      <c r="G194" s="357"/>
      <c r="H194" s="357"/>
      <c r="I194" s="357"/>
      <c r="J194" s="357"/>
      <c r="K194" s="357"/>
      <c r="L194" s="20"/>
      <c r="M194" s="20"/>
      <c r="N194" s="20"/>
      <c r="O194" s="20"/>
      <c r="P194" s="20"/>
      <c r="Q194" s="20"/>
      <c r="R194" s="85"/>
      <c r="S194" s="85"/>
      <c r="T194" s="85"/>
      <c r="U194" s="85"/>
      <c r="V194" s="215"/>
      <c r="W194" s="20"/>
      <c r="X194" s="20"/>
      <c r="Y194" s="215"/>
      <c r="Z194" s="215"/>
      <c r="AA194" s="215"/>
      <c r="AB194" s="215"/>
      <c r="AC194" s="20"/>
      <c r="AD194" s="20"/>
      <c r="AE194" s="182"/>
      <c r="AF194" s="137"/>
      <c r="AH194" s="106" t="e">
        <f t="shared" si="41"/>
        <v>#DIV/0!</v>
      </c>
      <c r="AI194" s="127"/>
      <c r="AM194" s="111"/>
    </row>
    <row r="195" spans="2:147" s="3" customFormat="1" ht="20.100000000000001" customHeight="1" x14ac:dyDescent="0.25">
      <c r="B195" s="30"/>
      <c r="C195" s="223"/>
      <c r="D195" s="335" t="str">
        <f>IF(E32&gt;0,E32,"")</f>
        <v/>
      </c>
      <c r="E195" s="335"/>
      <c r="F195" s="335"/>
      <c r="G195" s="335"/>
      <c r="H195" s="335"/>
      <c r="I195" s="335"/>
      <c r="J195" s="335"/>
      <c r="K195" s="335"/>
      <c r="L195" s="335"/>
      <c r="M195" s="335"/>
      <c r="N195" s="335"/>
      <c r="O195" s="13"/>
      <c r="P195" s="13"/>
      <c r="Q195" s="13"/>
      <c r="R195" s="160">
        <f>IF(I32="Delno zaposlen z variabilnim %",SUMIF($H$54:$H$133,E32,$I$54:$I$133),V32*(MES_FOND_HR-NEREF-REF)+SUMIF($H$54:$H$133,D195,$I$54:$I$133))</f>
        <v>0</v>
      </c>
      <c r="S195" s="162"/>
      <c r="T195" s="162"/>
      <c r="U195" s="162"/>
      <c r="V195" s="369">
        <f>IFERROR(IF(I32="Delno zaposlen s fiksnim %",skupaj*$V$32+DODNAD3,IF(AND(I32="Delno zaposlen z variabilnim %",Q32="Mesečna urna postavka"),(REDNE_PRHR_3+((REDNE_PRHR_3*(BOL+REF))/(MES_FOND_HR-BOL-REF)))*HR_POSTAVKA+DODNAD3,LETNA_HR_POSTAVKA*PR_HR3)),0)</f>
        <v>0</v>
      </c>
      <c r="W195" s="370"/>
      <c r="X195" s="370"/>
      <c r="Y195" s="370"/>
      <c r="Z195" s="370"/>
      <c r="AA195" s="370"/>
      <c r="AB195" s="370"/>
      <c r="AC195" s="370"/>
      <c r="AD195" s="370"/>
      <c r="AE195" s="182"/>
      <c r="AF195" s="137"/>
      <c r="AG195" s="50"/>
      <c r="AH195" s="106" t="e">
        <f t="shared" si="41"/>
        <v>#DIV/0!</v>
      </c>
      <c r="AI195" s="128"/>
      <c r="AJ195" s="58"/>
      <c r="AK195" s="58"/>
      <c r="AL195" s="58"/>
      <c r="AM195" s="130"/>
      <c r="AN195" s="110"/>
      <c r="AO195" s="58"/>
      <c r="AP195" s="58"/>
      <c r="AQ195" s="58"/>
      <c r="AR195" s="7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EE195" s="3">
        <f>+EE193*EG193</f>
        <v>0</v>
      </c>
      <c r="EF195" s="3" t="s">
        <v>58</v>
      </c>
      <c r="EG195" s="3">
        <f>+EI193-EK193</f>
        <v>0</v>
      </c>
      <c r="EQ195" s="135"/>
    </row>
    <row r="196" spans="2:147" ht="8.1" customHeight="1" x14ac:dyDescent="0.25">
      <c r="C196" s="222"/>
      <c r="D196" s="85"/>
      <c r="E196" s="355"/>
      <c r="F196" s="356"/>
      <c r="G196" s="356"/>
      <c r="H196" s="356"/>
      <c r="I196" s="356"/>
      <c r="J196" s="356"/>
      <c r="K196" s="356"/>
      <c r="L196" s="20"/>
      <c r="M196" s="20"/>
      <c r="N196" s="20"/>
      <c r="O196" s="20"/>
      <c r="P196" s="20"/>
      <c r="Q196" s="20"/>
      <c r="R196" s="85"/>
      <c r="S196" s="85"/>
      <c r="T196" s="85"/>
      <c r="U196" s="85"/>
      <c r="V196" s="215"/>
      <c r="W196" s="20"/>
      <c r="X196" s="20"/>
      <c r="Y196" s="215"/>
      <c r="Z196" s="215"/>
      <c r="AA196" s="215"/>
      <c r="AB196" s="215"/>
      <c r="AC196" s="20"/>
      <c r="AD196" s="20"/>
      <c r="AE196" s="182"/>
      <c r="AF196" s="137"/>
      <c r="AH196" s="106" t="e">
        <f t="shared" si="41"/>
        <v>#DIV/0!</v>
      </c>
      <c r="AI196" s="131"/>
      <c r="AM196" s="111"/>
    </row>
    <row r="197" spans="2:147" s="3" customFormat="1" ht="20.100000000000001" customHeight="1" x14ac:dyDescent="0.25">
      <c r="B197" s="30"/>
      <c r="C197" s="223"/>
      <c r="D197" s="335" t="str">
        <f>IF(E33&gt;0,E33,"")</f>
        <v/>
      </c>
      <c r="E197" s="335"/>
      <c r="F197" s="335"/>
      <c r="G197" s="335"/>
      <c r="H197" s="335"/>
      <c r="I197" s="335"/>
      <c r="J197" s="335"/>
      <c r="K197" s="335"/>
      <c r="L197" s="335"/>
      <c r="M197" s="335"/>
      <c r="N197" s="335"/>
      <c r="O197" s="13"/>
      <c r="P197" s="13"/>
      <c r="Q197" s="13"/>
      <c r="R197" s="160">
        <f>IF(I33="Delno zaposlen z variabilnim %",SUMIF($H$54:$H$133,E33,$I$54:$I$133),V33*(MES_FOND_HR-NEREF-REF)+SUMIF($H$54:$H$133,D197,$I$54:$I$133))</f>
        <v>0</v>
      </c>
      <c r="S197" s="162"/>
      <c r="T197" s="162"/>
      <c r="U197" s="162"/>
      <c r="V197" s="369">
        <f>IFERROR(IF(I33="Delno zaposlen s fiksnim %",skupaj*$V$33+DODNAD4,IF(AND(I33="Delno zaposlen z variabilnim %",Q33="Mesečna urna postavka"),(REDNE_PRHR_4+((REDNE_PRHR_4*(BOL+REF))/(MES_FOND_HR-BOL-REF)))*HR_POSTAVKA+DODNAD4,LETNA_HR_POSTAVKA*PR_HR4)),0)</f>
        <v>0</v>
      </c>
      <c r="W197" s="370"/>
      <c r="X197" s="370"/>
      <c r="Y197" s="370"/>
      <c r="Z197" s="370"/>
      <c r="AA197" s="370"/>
      <c r="AB197" s="370"/>
      <c r="AC197" s="370"/>
      <c r="AD197" s="370"/>
      <c r="AE197" s="182"/>
      <c r="AF197" s="137"/>
      <c r="AG197" s="50"/>
      <c r="AH197" s="106" t="e">
        <f t="shared" si="41"/>
        <v>#DIV/0!</v>
      </c>
      <c r="AI197" s="128"/>
      <c r="AJ197" s="58"/>
      <c r="AK197" s="58"/>
      <c r="AL197" s="58"/>
      <c r="AM197" s="130"/>
      <c r="AN197" s="110"/>
      <c r="AO197" s="58"/>
      <c r="AP197" s="58"/>
      <c r="AQ197" s="58"/>
      <c r="AR197" s="7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EE197" s="3" t="e">
        <f>+EE195/EG195</f>
        <v>#DIV/0!</v>
      </c>
      <c r="EF197" s="3" t="s">
        <v>57</v>
      </c>
      <c r="EG197" s="3" t="str">
        <f>+EM193</f>
        <v/>
      </c>
    </row>
    <row r="198" spans="2:147" ht="8.1" customHeight="1" x14ac:dyDescent="0.25">
      <c r="C198" s="222"/>
      <c r="D198" s="85"/>
      <c r="E198" s="355"/>
      <c r="F198" s="356"/>
      <c r="G198" s="356"/>
      <c r="H198" s="356"/>
      <c r="I198" s="356"/>
      <c r="J198" s="356"/>
      <c r="K198" s="356"/>
      <c r="L198" s="20"/>
      <c r="M198" s="20"/>
      <c r="N198" s="20"/>
      <c r="O198" s="20"/>
      <c r="P198" s="20"/>
      <c r="Q198" s="20"/>
      <c r="R198" s="85"/>
      <c r="S198" s="85"/>
      <c r="T198" s="85"/>
      <c r="U198" s="85"/>
      <c r="V198" s="215"/>
      <c r="W198" s="20"/>
      <c r="X198" s="20"/>
      <c r="Y198" s="215"/>
      <c r="Z198" s="215"/>
      <c r="AA198" s="215"/>
      <c r="AB198" s="215"/>
      <c r="AC198" s="20"/>
      <c r="AD198" s="20"/>
      <c r="AE198" s="182"/>
      <c r="AF198" s="137"/>
      <c r="AH198" s="106" t="e">
        <f t="shared" si="41"/>
        <v>#DIV/0!</v>
      </c>
      <c r="AI198" s="127"/>
      <c r="AM198" s="111"/>
    </row>
    <row r="199" spans="2:147" s="3" customFormat="1" ht="20.100000000000001" customHeight="1" x14ac:dyDescent="0.25">
      <c r="B199" s="30"/>
      <c r="C199" s="223"/>
      <c r="D199" s="335" t="str">
        <f>IF(E34&gt;0,E34,"")</f>
        <v/>
      </c>
      <c r="E199" s="335"/>
      <c r="F199" s="335"/>
      <c r="G199" s="335"/>
      <c r="H199" s="335"/>
      <c r="I199" s="335"/>
      <c r="J199" s="335"/>
      <c r="K199" s="335"/>
      <c r="L199" s="335"/>
      <c r="M199" s="335"/>
      <c r="N199" s="335"/>
      <c r="O199" s="13"/>
      <c r="P199" s="13"/>
      <c r="Q199" s="13"/>
      <c r="R199" s="160">
        <f>IF(I34="Delno zaposlen z variabilnim %",SUMIF($H$54:$H$133,E34,$I$54:$I$133),V34*(MES_FOND_HR-NEREF-REF)+SUMIF($H$54:$H$133,E34,$I$54:$I$133))</f>
        <v>0</v>
      </c>
      <c r="S199" s="162"/>
      <c r="T199" s="162"/>
      <c r="U199" s="162"/>
      <c r="V199" s="369">
        <f>IFERROR(IF(I34="Delno zaposlen s fiksnim %",skupaj*$V$34+DODNAD5,IF(AND(I34="Delno zaposlen z variabilnim %",Q34="Mesečna urna postavka"),(REDNE_PRHR_5+((REDNE_PRHR_5*(BOL+REF))/(MES_FOND_HR-BOL-REF)))*HR_POSTAVKA+DODNAD5,LETNA_HR_POSTAVKA*PR_HR5)),0)</f>
        <v>0</v>
      </c>
      <c r="W199" s="370"/>
      <c r="X199" s="370"/>
      <c r="Y199" s="370"/>
      <c r="Z199" s="370"/>
      <c r="AA199" s="370"/>
      <c r="AB199" s="370"/>
      <c r="AC199" s="370"/>
      <c r="AD199" s="370"/>
      <c r="AE199" s="182"/>
      <c r="AF199" s="137"/>
      <c r="AG199" s="50"/>
      <c r="AH199" s="106" t="e">
        <f t="shared" si="41"/>
        <v>#DIV/0!</v>
      </c>
      <c r="AI199" s="128"/>
      <c r="AJ199" s="58"/>
      <c r="AK199" s="58"/>
      <c r="AL199" s="58"/>
      <c r="AM199" s="130"/>
      <c r="AN199" s="110"/>
      <c r="AO199" s="58"/>
      <c r="AP199" s="58"/>
      <c r="AQ199" s="58"/>
      <c r="AR199" s="7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EC199" s="3" t="e">
        <f>+EA193*EC193</f>
        <v>#VALUE!</v>
      </c>
      <c r="ED199" s="3" t="s">
        <v>56</v>
      </c>
      <c r="EE199" s="3" t="e">
        <f>+EE197*EG197</f>
        <v>#DIV/0!</v>
      </c>
      <c r="EN199" s="3" t="s">
        <v>63</v>
      </c>
      <c r="EO199" s="3" t="e">
        <f>+EC199+EE199</f>
        <v>#VALUE!</v>
      </c>
      <c r="EP199" s="3" t="e">
        <f>(REDNE_PRHR_2+((REDNE_PRHR_2*BOL)/(MES_FOND_HR-BOL)))*HR_POSTAVKA+DODNAD2</f>
        <v>#DIV/0!</v>
      </c>
    </row>
    <row r="200" spans="2:147" ht="8.1" customHeight="1" x14ac:dyDescent="0.25">
      <c r="C200" s="222"/>
      <c r="D200" s="85"/>
      <c r="E200" s="355"/>
      <c r="F200" s="356"/>
      <c r="G200" s="356"/>
      <c r="H200" s="356"/>
      <c r="I200" s="356"/>
      <c r="J200" s="356"/>
      <c r="K200" s="356"/>
      <c r="L200" s="20"/>
      <c r="M200" s="20"/>
      <c r="N200" s="20"/>
      <c r="O200" s="20"/>
      <c r="P200" s="20"/>
      <c r="Q200" s="20"/>
      <c r="R200" s="85"/>
      <c r="S200" s="85"/>
      <c r="T200" s="85"/>
      <c r="U200" s="85"/>
      <c r="V200" s="215"/>
      <c r="W200" s="20"/>
      <c r="X200" s="20"/>
      <c r="Y200" s="215"/>
      <c r="Z200" s="215"/>
      <c r="AA200" s="215"/>
      <c r="AB200" s="215"/>
      <c r="AC200" s="20"/>
      <c r="AD200" s="20"/>
      <c r="AE200" s="182"/>
      <c r="AF200" s="137"/>
      <c r="AH200" s="106" t="e">
        <f t="shared" si="41"/>
        <v>#DIV/0!</v>
      </c>
      <c r="AI200" s="127"/>
      <c r="AM200" s="111"/>
    </row>
    <row r="201" spans="2:147" s="3" customFormat="1" ht="20.100000000000001" customHeight="1" x14ac:dyDescent="0.25">
      <c r="B201" s="30"/>
      <c r="C201" s="223"/>
      <c r="D201" s="335" t="str">
        <f>IF(E35&gt;0,E35,"")</f>
        <v/>
      </c>
      <c r="E201" s="335"/>
      <c r="F201" s="335"/>
      <c r="G201" s="335"/>
      <c r="H201" s="335"/>
      <c r="I201" s="335"/>
      <c r="J201" s="335"/>
      <c r="K201" s="335"/>
      <c r="L201" s="335"/>
      <c r="M201" s="335"/>
      <c r="N201" s="335"/>
      <c r="O201" s="13"/>
      <c r="P201" s="13"/>
      <c r="Q201" s="13"/>
      <c r="R201" s="160">
        <f>IF(I35="Delno zaposlen z variabilnim %",SUMIF($H$54:$H$133,E35,$I$54:$I$133),V35*(MES_FOND_HR-NEREF-REF)+SUMIF($H$54:$H$133,E35,$I$54:$I$133))</f>
        <v>0</v>
      </c>
      <c r="S201" s="162"/>
      <c r="T201" s="162"/>
      <c r="U201" s="162"/>
      <c r="V201" s="369">
        <f>IFERROR(IF(I35="Delno zaposlen s fiksnim %",skupaj*$V$35+DODNAD6,IF(AND(I35="Delno zaposlen z variabilnim %",Q35="Mesečna urna postavka"),(REDNE_PRHR_6+((REDNE_PRHR_6*(BOL+REF))/(MES_FOND_HR-REF-BOL)))*HR_POSTAVKA+DODNAD6,LETNA_HR_POSTAVKA*PR_HR6)),0)</f>
        <v>0</v>
      </c>
      <c r="W201" s="370"/>
      <c r="X201" s="370"/>
      <c r="Y201" s="370"/>
      <c r="Z201" s="370"/>
      <c r="AA201" s="370"/>
      <c r="AB201" s="370"/>
      <c r="AC201" s="370"/>
      <c r="AD201" s="370"/>
      <c r="AE201" s="182"/>
      <c r="AF201" s="137"/>
      <c r="AG201" s="50"/>
      <c r="AH201" s="106" t="e">
        <f t="shared" si="41"/>
        <v>#DIV/0!</v>
      </c>
      <c r="AI201" s="128"/>
      <c r="AJ201" s="58"/>
      <c r="AK201" s="58"/>
      <c r="AL201" s="58"/>
      <c r="AM201" s="130"/>
      <c r="AN201" s="110"/>
      <c r="AO201" s="58"/>
      <c r="AP201" s="58"/>
      <c r="AQ201" s="58"/>
      <c r="AR201" s="7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</row>
    <row r="202" spans="2:147" ht="8.1" customHeight="1" x14ac:dyDescent="0.25">
      <c r="C202" s="222"/>
      <c r="D202" s="85"/>
      <c r="E202" s="355"/>
      <c r="F202" s="356"/>
      <c r="G202" s="356"/>
      <c r="H202" s="356"/>
      <c r="I202" s="356"/>
      <c r="J202" s="356"/>
      <c r="K202" s="356"/>
      <c r="L202" s="20"/>
      <c r="M202" s="20"/>
      <c r="N202" s="20"/>
      <c r="O202" s="20"/>
      <c r="P202" s="20"/>
      <c r="Q202" s="20"/>
      <c r="R202" s="85"/>
      <c r="S202" s="85"/>
      <c r="T202" s="85"/>
      <c r="U202" s="85"/>
      <c r="V202" s="215"/>
      <c r="W202" s="20"/>
      <c r="X202" s="20"/>
      <c r="Y202" s="215"/>
      <c r="Z202" s="215"/>
      <c r="AA202" s="215"/>
      <c r="AB202" s="215"/>
      <c r="AC202" s="20"/>
      <c r="AD202" s="20"/>
      <c r="AE202" s="182"/>
      <c r="AF202" s="137"/>
      <c r="AH202" s="106" t="e">
        <f t="shared" si="41"/>
        <v>#DIV/0!</v>
      </c>
      <c r="AI202" s="127"/>
      <c r="AM202" s="111"/>
    </row>
    <row r="203" spans="2:147" s="3" customFormat="1" ht="20.100000000000001" customHeight="1" x14ac:dyDescent="0.25">
      <c r="B203" s="30"/>
      <c r="C203" s="223"/>
      <c r="D203" s="335" t="str">
        <f>IF(E36&gt;0,E36,"")</f>
        <v/>
      </c>
      <c r="E203" s="335"/>
      <c r="F203" s="335"/>
      <c r="G203" s="335"/>
      <c r="H203" s="335"/>
      <c r="I203" s="335"/>
      <c r="J203" s="335"/>
      <c r="K203" s="335"/>
      <c r="L203" s="335"/>
      <c r="M203" s="335"/>
      <c r="N203" s="335"/>
      <c r="O203" s="13"/>
      <c r="P203" s="13"/>
      <c r="Q203" s="13"/>
      <c r="R203" s="160">
        <f>IF(I36="Delno zaposlen z variabilnim %",SUMIF($H$54:$H$133,E36,$I$54:$I$133),V36*(MES_FOND_HR-NEREF-REF)+SUMIF($H$54:$H$133,E36,$I$54:$I$133))</f>
        <v>0</v>
      </c>
      <c r="S203" s="162"/>
      <c r="T203" s="162"/>
      <c r="U203" s="162"/>
      <c r="V203" s="369">
        <f>IFERROR(IF(I36="Delno zaposlen s fiksnim %",skupaj*$V$36+DODNAD7,IF(AND(I36="Delno zaposlen z variabilnim %",Q36="Mesečna urna postavka"),(REDNE_PRHR_7+((REDNE_PRHR_7*(BOL+REF))/(MES_FOND_HR-BOL-REF)))*HR_POSTAVKA+DODNAD7,LETNA_HR_POSTAVKA*PR_HR7)),0)</f>
        <v>0</v>
      </c>
      <c r="W203" s="370"/>
      <c r="X203" s="370"/>
      <c r="Y203" s="370"/>
      <c r="Z203" s="370"/>
      <c r="AA203" s="370"/>
      <c r="AB203" s="370"/>
      <c r="AC203" s="370"/>
      <c r="AD203" s="370"/>
      <c r="AE203" s="182"/>
      <c r="AF203" s="137"/>
      <c r="AG203" s="50"/>
      <c r="AH203" s="106" t="e">
        <f t="shared" si="41"/>
        <v>#DIV/0!</v>
      </c>
      <c r="AI203" s="128"/>
      <c r="AJ203" s="58"/>
      <c r="AK203" s="58"/>
      <c r="AL203" s="58"/>
      <c r="AM203" s="130"/>
      <c r="AN203" s="110"/>
      <c r="AO203" s="58"/>
      <c r="AP203" s="58"/>
      <c r="AQ203" s="58"/>
      <c r="AR203" s="7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</row>
    <row r="204" spans="2:147" ht="8.1" customHeight="1" x14ac:dyDescent="0.25">
      <c r="C204" s="222"/>
      <c r="D204" s="85"/>
      <c r="E204" s="355"/>
      <c r="F204" s="356"/>
      <c r="G204" s="356"/>
      <c r="H204" s="356"/>
      <c r="I204" s="356"/>
      <c r="J204" s="356"/>
      <c r="K204" s="356"/>
      <c r="L204" s="20"/>
      <c r="M204" s="20"/>
      <c r="N204" s="20"/>
      <c r="O204" s="20"/>
      <c r="P204" s="20"/>
      <c r="Q204" s="20"/>
      <c r="R204" s="85"/>
      <c r="S204" s="85"/>
      <c r="T204" s="85"/>
      <c r="U204" s="85"/>
      <c r="V204" s="215"/>
      <c r="W204" s="20"/>
      <c r="X204" s="20"/>
      <c r="Y204" s="215"/>
      <c r="Z204" s="215"/>
      <c r="AA204" s="215"/>
      <c r="AB204" s="215"/>
      <c r="AC204" s="20"/>
      <c r="AD204" s="20"/>
      <c r="AE204" s="182"/>
      <c r="AF204" s="137"/>
      <c r="AH204" s="106" t="e">
        <f t="shared" si="41"/>
        <v>#DIV/0!</v>
      </c>
      <c r="AI204" s="127"/>
      <c r="AM204" s="111"/>
    </row>
    <row r="205" spans="2:147" s="3" customFormat="1" ht="20.100000000000001" customHeight="1" x14ac:dyDescent="0.25">
      <c r="B205" s="30"/>
      <c r="C205" s="223"/>
      <c r="D205" s="335" t="str">
        <f>IF(E37&gt;0,E37,"")</f>
        <v/>
      </c>
      <c r="E205" s="335"/>
      <c r="F205" s="335"/>
      <c r="G205" s="335"/>
      <c r="H205" s="335"/>
      <c r="I205" s="335"/>
      <c r="J205" s="335"/>
      <c r="K205" s="335"/>
      <c r="L205" s="335"/>
      <c r="M205" s="335"/>
      <c r="N205" s="335"/>
      <c r="O205" s="13"/>
      <c r="P205" s="13"/>
      <c r="Q205" s="13"/>
      <c r="R205" s="160">
        <f>IF(I37="Delno zaposlen z variabilnim %",SUMIF($H$54:$H$133,E37,$I$54:$I$133),V37*(MES_FOND_HR-NEREF-REF)+SUMIF($H$54:$H$133,E37,$I$54:$I$133))</f>
        <v>0</v>
      </c>
      <c r="S205" s="162"/>
      <c r="T205" s="162"/>
      <c r="U205" s="162"/>
      <c r="V205" s="369">
        <f>IFERROR(IF(I37="Delno zaposlen s fiksnim %",skupaj*$V$37++DODNAD8,IF(AND(I37="Delno zaposlen z variabilnim %",Q37="Mesečna urna postavka"),((REDNE_PRHR_8+((REDNE_PRHR_8*(BOL+REF))/(MES_FOND_HR-BOL-REF)))*HR_POSTAVKA+DODNAD8),LETNA_HR_POSTAVKA*PR_HR8)),0)</f>
        <v>0</v>
      </c>
      <c r="W205" s="370"/>
      <c r="X205" s="370"/>
      <c r="Y205" s="370"/>
      <c r="Z205" s="370"/>
      <c r="AA205" s="370"/>
      <c r="AB205" s="370"/>
      <c r="AC205" s="370"/>
      <c r="AD205" s="370"/>
      <c r="AE205" s="182"/>
      <c r="AF205" s="137"/>
      <c r="AG205" s="50"/>
      <c r="AH205" s="106" t="e">
        <f t="shared" si="41"/>
        <v>#DIV/0!</v>
      </c>
      <c r="AI205" s="128"/>
      <c r="AJ205" s="58"/>
      <c r="AK205" s="58"/>
      <c r="AL205" s="58"/>
      <c r="AM205" s="130"/>
      <c r="AN205" s="110"/>
      <c r="AO205" s="58"/>
      <c r="AP205" s="58"/>
      <c r="AQ205" s="58"/>
      <c r="AR205" s="7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</row>
    <row r="206" spans="2:147" ht="8.1" customHeight="1" x14ac:dyDescent="0.25">
      <c r="C206" s="222"/>
      <c r="D206" s="85"/>
      <c r="E206" s="355"/>
      <c r="F206" s="356"/>
      <c r="G206" s="356"/>
      <c r="H206" s="356"/>
      <c r="I206" s="356"/>
      <c r="J206" s="356"/>
      <c r="K206" s="356"/>
      <c r="L206" s="20"/>
      <c r="M206" s="20"/>
      <c r="N206" s="20"/>
      <c r="O206" s="20"/>
      <c r="P206" s="20"/>
      <c r="Q206" s="20"/>
      <c r="R206" s="85"/>
      <c r="S206" s="85"/>
      <c r="T206" s="85"/>
      <c r="U206" s="85"/>
      <c r="V206" s="215"/>
      <c r="W206" s="162"/>
      <c r="X206" s="20"/>
      <c r="Y206" s="215"/>
      <c r="Z206" s="215"/>
      <c r="AA206" s="215"/>
      <c r="AB206" s="215"/>
      <c r="AC206" s="20"/>
      <c r="AD206" s="20"/>
      <c r="AE206" s="182"/>
      <c r="AF206" s="137"/>
      <c r="AH206" s="106" t="e">
        <f t="shared" si="41"/>
        <v>#DIV/0!</v>
      </c>
      <c r="AI206" s="127"/>
      <c r="AM206" s="111"/>
    </row>
    <row r="207" spans="2:147" s="3" customFormat="1" ht="20.100000000000001" customHeight="1" x14ac:dyDescent="0.25">
      <c r="B207" s="30"/>
      <c r="C207" s="223"/>
      <c r="D207" s="335" t="str">
        <f>IF(E38&gt;0,E38,"")</f>
        <v/>
      </c>
      <c r="E207" s="335"/>
      <c r="F207" s="335"/>
      <c r="G207" s="335"/>
      <c r="H207" s="335"/>
      <c r="I207" s="335"/>
      <c r="J207" s="335"/>
      <c r="K207" s="335"/>
      <c r="L207" s="335"/>
      <c r="M207" s="335"/>
      <c r="N207" s="335"/>
      <c r="O207" s="13"/>
      <c r="P207" s="13"/>
      <c r="Q207" s="13"/>
      <c r="R207" s="160">
        <f>IF(I38="Delno zaposlen z variabilnim %",SUMIF($H$54:$H$133,E38,$I$54:$I$133),V38*(MES_FOND_HR-NEREF-REF)+SUMIF($H$54:$H$133,E38,$I$54:$I$133))</f>
        <v>0</v>
      </c>
      <c r="S207" s="162"/>
      <c r="T207" s="162"/>
      <c r="U207" s="162"/>
      <c r="V207" s="369">
        <f>IFERROR(IF(I38="Delno zaposlen s fiksnim %",skupaj*$V$38++DODNAD9,IF(AND(I38="Delno zaposlen z variabilnim %",Q38="Mesečna urna postavka"),(REDNE_PRHR_9+((REDNE_PRHR_9*(BOL+REF))/(MES_FOND_HR-BOL-REF)))*HR_POSTAVKA+DODNAD9,LETNA_HR_POSTAVKA*PR_HR9)),0)</f>
        <v>0</v>
      </c>
      <c r="W207" s="370"/>
      <c r="X207" s="370"/>
      <c r="Y207" s="370"/>
      <c r="Z207" s="370"/>
      <c r="AA207" s="370"/>
      <c r="AB207" s="370"/>
      <c r="AC207" s="370"/>
      <c r="AD207" s="370"/>
      <c r="AE207" s="182"/>
      <c r="AF207" s="137"/>
      <c r="AG207" s="50"/>
      <c r="AH207" s="106" t="e">
        <f t="shared" si="41"/>
        <v>#DIV/0!</v>
      </c>
      <c r="AI207" s="128"/>
      <c r="AJ207" s="58"/>
      <c r="AK207" s="58"/>
      <c r="AL207" s="58"/>
      <c r="AM207" s="130"/>
      <c r="AN207" s="110"/>
      <c r="AO207" s="58"/>
      <c r="AP207" s="58"/>
      <c r="AQ207" s="58"/>
      <c r="AR207" s="7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</row>
    <row r="208" spans="2:147" ht="8.1" customHeight="1" x14ac:dyDescent="0.25">
      <c r="C208" s="222"/>
      <c r="D208" s="85"/>
      <c r="E208" s="355"/>
      <c r="F208" s="356"/>
      <c r="G208" s="356"/>
      <c r="H208" s="356"/>
      <c r="I208" s="356"/>
      <c r="J208" s="356"/>
      <c r="K208" s="356"/>
      <c r="L208" s="20"/>
      <c r="M208" s="20"/>
      <c r="N208" s="20"/>
      <c r="O208" s="20"/>
      <c r="P208" s="20"/>
      <c r="Q208" s="20"/>
      <c r="R208" s="85"/>
      <c r="S208" s="85"/>
      <c r="T208" s="85"/>
      <c r="U208" s="85"/>
      <c r="V208" s="215"/>
      <c r="W208" s="162"/>
      <c r="X208" s="20"/>
      <c r="Y208" s="215"/>
      <c r="Z208" s="215"/>
      <c r="AA208" s="215"/>
      <c r="AB208" s="215"/>
      <c r="AC208" s="20"/>
      <c r="AD208" s="20"/>
      <c r="AE208" s="182"/>
      <c r="AF208" s="137"/>
      <c r="AH208" s="106" t="e">
        <f t="shared" si="41"/>
        <v>#DIV/0!</v>
      </c>
      <c r="AI208" s="127"/>
      <c r="AM208" s="111"/>
    </row>
    <row r="209" spans="2:86" s="3" customFormat="1" ht="20.100000000000001" customHeight="1" x14ac:dyDescent="0.25">
      <c r="B209" s="30"/>
      <c r="C209" s="223"/>
      <c r="D209" s="335" t="str">
        <f>IF(E39&gt;0,E39,"")</f>
        <v/>
      </c>
      <c r="E209" s="335"/>
      <c r="F209" s="335"/>
      <c r="G209" s="335"/>
      <c r="H209" s="335"/>
      <c r="I209" s="335"/>
      <c r="J209" s="335"/>
      <c r="K209" s="335"/>
      <c r="L209" s="335"/>
      <c r="M209" s="335"/>
      <c r="N209" s="335"/>
      <c r="O209" s="13"/>
      <c r="P209" s="13"/>
      <c r="Q209" s="13"/>
      <c r="R209" s="160">
        <f>IF(I39="Delno zaposlen z variabilnim %",SUMIF($H$54:$H$133,E39,$I$54:$I$133),V39*(MES_FOND_HR-NEREF-REF)+SUMIF($H$54:$H$133,E39,$I$54:$I$133))</f>
        <v>0</v>
      </c>
      <c r="S209" s="162"/>
      <c r="T209" s="162"/>
      <c r="U209" s="162"/>
      <c r="V209" s="369">
        <f>IFERROR(IF(I39="Delno zaposlen s fiksnim %",skupaj*$V$39+DODNAD10,IF(AND(I39="Delno zaposlen z variabilnim %",Q39="Mesečna urna postavka"),((REDNE_PRHR_10+((REDNE_PRHR_10*(BOL+REF))/(MES_FOND_HR-BOL-REF)))*HR_POSTAVKA+DODNAD10),LETNA_HR_POSTAVKA*PR_HR10)),0)</f>
        <v>0</v>
      </c>
      <c r="W209" s="370"/>
      <c r="X209" s="370"/>
      <c r="Y209" s="370"/>
      <c r="Z209" s="370"/>
      <c r="AA209" s="370"/>
      <c r="AB209" s="370"/>
      <c r="AC209" s="370"/>
      <c r="AD209" s="370"/>
      <c r="AE209" s="182"/>
      <c r="AF209" s="137"/>
      <c r="AG209" s="50"/>
      <c r="AH209" s="106" t="e">
        <f t="shared" si="41"/>
        <v>#DIV/0!</v>
      </c>
      <c r="AI209" s="128"/>
      <c r="AJ209" s="58"/>
      <c r="AK209" s="58"/>
      <c r="AL209" s="58"/>
      <c r="AM209" s="130"/>
      <c r="AN209" s="110"/>
      <c r="AO209" s="58"/>
      <c r="AP209" s="58"/>
      <c r="AQ209" s="58"/>
      <c r="AR209" s="7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</row>
    <row r="210" spans="2:86" ht="8.1" customHeight="1" x14ac:dyDescent="0.25">
      <c r="C210" s="222"/>
      <c r="D210" s="85"/>
      <c r="E210" s="355"/>
      <c r="F210" s="356"/>
      <c r="G210" s="356"/>
      <c r="H210" s="356"/>
      <c r="I210" s="356"/>
      <c r="J210" s="356"/>
      <c r="K210" s="356"/>
      <c r="L210" s="20"/>
      <c r="M210" s="20"/>
      <c r="N210" s="20"/>
      <c r="O210" s="20"/>
      <c r="P210" s="20"/>
      <c r="Q210" s="20"/>
      <c r="R210" s="85"/>
      <c r="S210" s="85"/>
      <c r="T210" s="85"/>
      <c r="U210" s="85"/>
      <c r="V210" s="215"/>
      <c r="W210" s="20"/>
      <c r="X210" s="20"/>
      <c r="Y210" s="215"/>
      <c r="Z210" s="215"/>
      <c r="AA210" s="215"/>
      <c r="AB210" s="215"/>
      <c r="AC210" s="20"/>
      <c r="AD210" s="20"/>
      <c r="AE210" s="182"/>
      <c r="AF210" s="137"/>
      <c r="AH210" s="106" t="e">
        <f t="shared" si="41"/>
        <v>#DIV/0!</v>
      </c>
      <c r="AI210" s="131"/>
      <c r="AM210" s="111"/>
    </row>
    <row r="211" spans="2:86" s="3" customFormat="1" ht="20.100000000000001" customHeight="1" x14ac:dyDescent="0.25">
      <c r="B211" s="30"/>
      <c r="C211" s="223"/>
      <c r="D211" s="335" t="str">
        <f>IF(E40&gt;0,E40,"")</f>
        <v/>
      </c>
      <c r="E211" s="335"/>
      <c r="F211" s="335"/>
      <c r="G211" s="335"/>
      <c r="H211" s="335"/>
      <c r="I211" s="335"/>
      <c r="J211" s="335"/>
      <c r="K211" s="335"/>
      <c r="L211" s="335"/>
      <c r="M211" s="335"/>
      <c r="N211" s="335"/>
      <c r="O211" s="13"/>
      <c r="P211" s="13"/>
      <c r="Q211" s="13"/>
      <c r="R211" s="160">
        <f>IF(I40="Delno zaposlen z variabilnim %",SUMIF($H$54:$H$133,E40,$I$54:$I$133),V40*(MES_FOND_HR-NEREF-REF)+SUMIF($H$54:$H$133,E40,$I$54:$I$133))</f>
        <v>0</v>
      </c>
      <c r="S211" s="162"/>
      <c r="T211" s="162"/>
      <c r="U211" s="162"/>
      <c r="V211" s="369">
        <f>IFERROR(IF(I40="Delno zaposlen s fiksnim %",skupaj*$V$40+DODNAD11,IF(AND(I40="Delno zaposlen z variabilnim %",Q40="Mesečna urna postavka"),((REDNE_PRHR_11+((REDNE_PRHR_11*(BOL+REF))/(MES_FOND_HR-BOL-REF)))*HR_POSTAVKA+DODNAD11),LETNA_HR_POSTAVKA*PR_HR11)),0)</f>
        <v>0</v>
      </c>
      <c r="W211" s="370"/>
      <c r="X211" s="370"/>
      <c r="Y211" s="370"/>
      <c r="Z211" s="370"/>
      <c r="AA211" s="370"/>
      <c r="AB211" s="370"/>
      <c r="AC211" s="370"/>
      <c r="AD211" s="370"/>
      <c r="AE211" s="182"/>
      <c r="AF211" s="137"/>
      <c r="AG211" s="50"/>
      <c r="AH211" s="106" t="e">
        <f t="shared" si="41"/>
        <v>#DIV/0!</v>
      </c>
      <c r="AI211" s="128"/>
      <c r="AJ211" s="58"/>
      <c r="AK211" s="58"/>
      <c r="AL211" s="58"/>
      <c r="AM211" s="130"/>
      <c r="AN211" s="110"/>
      <c r="AO211" s="58"/>
      <c r="AP211" s="58"/>
      <c r="AQ211" s="58"/>
      <c r="AR211" s="7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</row>
    <row r="212" spans="2:86" ht="8.1" customHeight="1" x14ac:dyDescent="0.25">
      <c r="C212" s="222"/>
      <c r="D212" s="85"/>
      <c r="E212" s="355"/>
      <c r="F212" s="356"/>
      <c r="G212" s="356"/>
      <c r="H212" s="356"/>
      <c r="I212" s="356"/>
      <c r="J212" s="356"/>
      <c r="K212" s="356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5"/>
      <c r="W212" s="162"/>
      <c r="X212" s="20"/>
      <c r="Y212" s="215"/>
      <c r="Z212" s="215"/>
      <c r="AA212" s="215"/>
      <c r="AB212" s="215"/>
      <c r="AC212" s="20"/>
      <c r="AD212" s="20"/>
      <c r="AE212" s="182"/>
      <c r="AF212" s="137"/>
      <c r="AH212" s="106" t="e">
        <f t="shared" si="41"/>
        <v>#DIV/0!</v>
      </c>
      <c r="AI212" s="127"/>
      <c r="AM212" s="111"/>
    </row>
    <row r="213" spans="2:86" s="3" customFormat="1" ht="20.100000000000001" customHeight="1" x14ac:dyDescent="0.25">
      <c r="B213" s="30"/>
      <c r="C213" s="223"/>
      <c r="D213" s="335" t="str">
        <f>IF(E41&gt;0,E41,"")</f>
        <v/>
      </c>
      <c r="E213" s="335"/>
      <c r="F213" s="335"/>
      <c r="G213" s="335"/>
      <c r="H213" s="335"/>
      <c r="I213" s="335"/>
      <c r="J213" s="335"/>
      <c r="K213" s="335"/>
      <c r="L213" s="335"/>
      <c r="M213" s="335"/>
      <c r="N213" s="335"/>
      <c r="O213" s="13"/>
      <c r="P213" s="13"/>
      <c r="Q213" s="13"/>
      <c r="R213" s="160">
        <f>IF(I41="Delno zaposlen z variabilnim %",SUMIF($H$54:$H$133,E41,$I$54:$I$133),V41*(MES_FOND_HR-NEREF-REF)+SUMIF($H$54:$H$133,E41,$I$54:$I$133))</f>
        <v>0</v>
      </c>
      <c r="S213" s="162"/>
      <c r="T213" s="162"/>
      <c r="U213" s="162"/>
      <c r="V213" s="369">
        <f>IFERROR(IF(I41="Delno zaposlen s fiksnim %",skupaj*$V$41+DODNAD12,IF(AND(I41="Delno zaposlen z variabilnim %",Q41="Mesečna urna postavka"),((REDNE_PRHR_12+((REDNE_PRHR_12*(BOL+REF))/(MES_FOND_HR-BOL-REF)))*HR_POSTAVKA+DODNAD12),LETNA_HR_POSTAVKA*PR_HR12)),0)</f>
        <v>0</v>
      </c>
      <c r="W213" s="370"/>
      <c r="X213" s="370"/>
      <c r="Y213" s="370"/>
      <c r="Z213" s="370"/>
      <c r="AA213" s="370"/>
      <c r="AB213" s="370"/>
      <c r="AC213" s="370"/>
      <c r="AD213" s="370"/>
      <c r="AE213" s="182"/>
      <c r="AF213" s="137"/>
      <c r="AG213" s="50"/>
      <c r="AH213" s="106" t="e">
        <f t="shared" si="41"/>
        <v>#DIV/0!</v>
      </c>
      <c r="AI213" s="128"/>
      <c r="AJ213" s="58"/>
      <c r="AK213" s="58"/>
      <c r="AL213" s="58"/>
      <c r="AM213" s="130"/>
      <c r="AN213" s="110"/>
      <c r="AO213" s="58"/>
      <c r="AP213" s="58"/>
      <c r="AQ213" s="58"/>
      <c r="AR213" s="7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</row>
    <row r="214" spans="2:86" ht="8.1" customHeight="1" x14ac:dyDescent="0.25">
      <c r="C214" s="222"/>
      <c r="D214" s="85"/>
      <c r="E214" s="355"/>
      <c r="F214" s="356"/>
      <c r="G214" s="356"/>
      <c r="H214" s="356"/>
      <c r="I214" s="356"/>
      <c r="J214" s="356"/>
      <c r="K214" s="356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5"/>
      <c r="W214" s="162"/>
      <c r="X214" s="20"/>
      <c r="Y214" s="215"/>
      <c r="Z214" s="215"/>
      <c r="AA214" s="215"/>
      <c r="AB214" s="215"/>
      <c r="AC214" s="20"/>
      <c r="AD214" s="20"/>
      <c r="AE214" s="182"/>
      <c r="AF214" s="137"/>
      <c r="AH214" s="106" t="e">
        <f t="shared" si="41"/>
        <v>#DIV/0!</v>
      </c>
      <c r="AI214" s="127"/>
      <c r="AM214" s="111"/>
    </row>
    <row r="215" spans="2:86" s="3" customFormat="1" ht="20.100000000000001" customHeight="1" x14ac:dyDescent="0.25">
      <c r="B215" s="30"/>
      <c r="C215" s="223"/>
      <c r="D215" s="335" t="str">
        <f>IF(E42&gt;0,E42,"")</f>
        <v/>
      </c>
      <c r="E215" s="335"/>
      <c r="F215" s="335"/>
      <c r="G215" s="335"/>
      <c r="H215" s="335"/>
      <c r="I215" s="335"/>
      <c r="J215" s="335"/>
      <c r="K215" s="335"/>
      <c r="L215" s="335"/>
      <c r="M215" s="335"/>
      <c r="N215" s="335"/>
      <c r="O215" s="13"/>
      <c r="P215" s="13"/>
      <c r="Q215" s="13"/>
      <c r="R215" s="160">
        <f>IF(I42="Delno zaposlen z variabilnim %",SUMIF($H$54:$H$133,E42,$I$54:$I$133),V42*(MES_FOND_HR-NEREF-REF)+SUMIF($H$54:$H$133,E42,$I$54:$I$133))</f>
        <v>0</v>
      </c>
      <c r="S215" s="162"/>
      <c r="T215" s="162"/>
      <c r="U215" s="162"/>
      <c r="V215" s="369">
        <f>IFERROR(IF(I42="Delno zaposlen s fiksnim %",skupaj*$V$42+DODNAD13,IF(AND(I42="Delno zaposlen z variabilnim %",Q42="Mesečna urna postavka"),(REDNE_PRHR_13+((REDNE_PRHR_13*(BOL+REF))/(MES_FOND_HR-BOL-REF)))*HR_POSTAVKA+DODNAD13,LETNA_HR_POSTAVKA*PR_HR13)),0)</f>
        <v>0</v>
      </c>
      <c r="W215" s="370"/>
      <c r="X215" s="370"/>
      <c r="Y215" s="370"/>
      <c r="Z215" s="370"/>
      <c r="AA215" s="370"/>
      <c r="AB215" s="370"/>
      <c r="AC215" s="370"/>
      <c r="AD215" s="370"/>
      <c r="AE215" s="182"/>
      <c r="AF215" s="137"/>
      <c r="AG215" s="50"/>
      <c r="AH215" s="106" t="e">
        <f t="shared" si="41"/>
        <v>#DIV/0!</v>
      </c>
      <c r="AI215" s="128"/>
      <c r="AJ215" s="58"/>
      <c r="AK215" s="58"/>
      <c r="AL215" s="58"/>
      <c r="AM215" s="130"/>
      <c r="AN215" s="110"/>
      <c r="AO215" s="58"/>
      <c r="AP215" s="58"/>
      <c r="AQ215" s="58"/>
      <c r="AR215" s="7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</row>
    <row r="216" spans="2:86" ht="8.1" customHeight="1" x14ac:dyDescent="0.25">
      <c r="C216" s="222"/>
      <c r="D216" s="85"/>
      <c r="E216" s="355"/>
      <c r="F216" s="356"/>
      <c r="G216" s="356"/>
      <c r="H216" s="356"/>
      <c r="I216" s="356"/>
      <c r="J216" s="356"/>
      <c r="K216" s="356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5"/>
      <c r="W216" s="162"/>
      <c r="X216" s="20"/>
      <c r="Y216" s="215"/>
      <c r="Z216" s="215"/>
      <c r="AA216" s="215"/>
      <c r="AB216" s="215"/>
      <c r="AC216" s="20"/>
      <c r="AD216" s="20"/>
      <c r="AE216" s="182"/>
      <c r="AF216" s="137"/>
      <c r="AH216" s="106" t="e">
        <f t="shared" si="41"/>
        <v>#DIV/0!</v>
      </c>
      <c r="AI216" s="127"/>
      <c r="AM216" s="111"/>
    </row>
    <row r="217" spans="2:86" s="3" customFormat="1" ht="20.100000000000001" customHeight="1" x14ac:dyDescent="0.25">
      <c r="B217" s="30"/>
      <c r="C217" s="223"/>
      <c r="D217" s="335" t="str">
        <f>IF(E43&gt;0,E43,"")</f>
        <v/>
      </c>
      <c r="E217" s="335"/>
      <c r="F217" s="335"/>
      <c r="G217" s="335"/>
      <c r="H217" s="335"/>
      <c r="I217" s="335"/>
      <c r="J217" s="335"/>
      <c r="K217" s="335"/>
      <c r="L217" s="335"/>
      <c r="M217" s="335"/>
      <c r="N217" s="335"/>
      <c r="O217" s="13"/>
      <c r="P217" s="13"/>
      <c r="Q217" s="13"/>
      <c r="R217" s="160">
        <f>IF(I43="Delno zaposlen z variabilnim %",SUMIF($H$54:$H$133,E43,$I$54:$I$133),V43*(MES_FOND_HR-NEREF-REF)+SUMIF($H$54:$H$133,E43,$I$54:$I$133))</f>
        <v>0</v>
      </c>
      <c r="S217" s="162"/>
      <c r="T217" s="162"/>
      <c r="U217" s="162"/>
      <c r="V217" s="369">
        <f>IFERROR(IF(I43="Delno zaposlen s fiksnim %",skupaj*$V$43+DODNAD14,IF(AND(I43="Delno zaposlen z variabilnim %",Q43="Mesečna urna postavka"),(REDNE_PRHR_14+((REDNE_PRHR_14*(BOL+REF))/(MES_FOND_HR-BOL-REF)))*HR_POSTAVKA+DODNAD14,LETNA_HR_POSTAVKA*PR_HR14)),0)</f>
        <v>0</v>
      </c>
      <c r="W217" s="370"/>
      <c r="X217" s="370"/>
      <c r="Y217" s="370"/>
      <c r="Z217" s="370"/>
      <c r="AA217" s="370"/>
      <c r="AB217" s="370"/>
      <c r="AC217" s="370"/>
      <c r="AD217" s="370"/>
      <c r="AE217" s="182"/>
      <c r="AF217" s="137"/>
      <c r="AG217" s="50"/>
      <c r="AH217" s="106" t="e">
        <f t="shared" si="41"/>
        <v>#DIV/0!</v>
      </c>
      <c r="AI217" s="128"/>
      <c r="AJ217" s="58"/>
      <c r="AK217" s="58"/>
      <c r="AL217" s="58"/>
      <c r="AM217" s="130"/>
      <c r="AN217" s="110"/>
      <c r="AO217" s="58"/>
      <c r="AP217" s="58"/>
      <c r="AQ217" s="58"/>
      <c r="AR217" s="7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</row>
    <row r="218" spans="2:86" ht="8.1" customHeight="1" x14ac:dyDescent="0.25">
      <c r="C218" s="222"/>
      <c r="D218" s="85"/>
      <c r="E218" s="355"/>
      <c r="F218" s="356"/>
      <c r="G218" s="356"/>
      <c r="H218" s="356"/>
      <c r="I218" s="356"/>
      <c r="J218" s="356"/>
      <c r="K218" s="356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5"/>
      <c r="W218" s="20"/>
      <c r="X218" s="20"/>
      <c r="Y218" s="215"/>
      <c r="Z218" s="215"/>
      <c r="AA218" s="215"/>
      <c r="AB218" s="215"/>
      <c r="AC218" s="20"/>
      <c r="AD218" s="20"/>
      <c r="AE218" s="182"/>
      <c r="AF218" s="137"/>
      <c r="AH218" s="106" t="e">
        <f t="shared" si="41"/>
        <v>#DIV/0!</v>
      </c>
      <c r="AI218" s="127"/>
      <c r="AM218" s="111"/>
    </row>
    <row r="219" spans="2:86" s="3" customFormat="1" ht="20.100000000000001" customHeight="1" x14ac:dyDescent="0.25">
      <c r="B219" s="30"/>
      <c r="C219" s="223"/>
      <c r="D219" s="335" t="str">
        <f>IF(E44&gt;0,E44,"")</f>
        <v/>
      </c>
      <c r="E219" s="335"/>
      <c r="F219" s="335"/>
      <c r="G219" s="335"/>
      <c r="H219" s="335"/>
      <c r="I219" s="335"/>
      <c r="J219" s="335"/>
      <c r="K219" s="335"/>
      <c r="L219" s="335"/>
      <c r="M219" s="335"/>
      <c r="N219" s="335"/>
      <c r="O219" s="13"/>
      <c r="P219" s="13"/>
      <c r="Q219" s="13"/>
      <c r="R219" s="160">
        <f>IF(I44="Delno zaposlen z variabilnim %",SUMIF($H$54:$H$133,E44,$I$54:$I$133),V44*(MES_FOND_HR-NEREF-REF)+SUMIF($H$54:$H$133,E44,$I$54:$I$133))</f>
        <v>0</v>
      </c>
      <c r="S219" s="162"/>
      <c r="T219" s="162"/>
      <c r="U219" s="162"/>
      <c r="V219" s="369">
        <f>IFERROR(IF(I44="Delno zaposlen s fiksnim %",skupaj*$V$44+DODNAD15,IF(AND(I44="Delno zaposlen z variabilnim %",Q44="Mesečna urna postavka"),(REDNE_PRHR_15+((REDNE_PRHR_15*(BOL+REF))/(MES_FOND_HR-BOL-REF)))*HR_POSTAVKA+DODNAD15,LETNA_HR_POSTAVKA*PR_HR15)),0)</f>
        <v>0</v>
      </c>
      <c r="W219" s="370"/>
      <c r="X219" s="370"/>
      <c r="Y219" s="370"/>
      <c r="Z219" s="370"/>
      <c r="AA219" s="370"/>
      <c r="AB219" s="370"/>
      <c r="AC219" s="370"/>
      <c r="AD219" s="370"/>
      <c r="AE219" s="182"/>
      <c r="AF219" s="137"/>
      <c r="AG219" s="50"/>
      <c r="AH219" s="106" t="e">
        <f t="shared" si="41"/>
        <v>#DIV/0!</v>
      </c>
      <c r="AI219" s="128"/>
      <c r="AJ219" s="58"/>
      <c r="AK219" s="58"/>
      <c r="AL219" s="58"/>
      <c r="AM219" s="130"/>
      <c r="AN219" s="110"/>
      <c r="AO219" s="58"/>
      <c r="AP219" s="58"/>
      <c r="AQ219" s="58"/>
      <c r="AR219" s="7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</row>
    <row r="220" spans="2:86" ht="8.1" customHeight="1" x14ac:dyDescent="0.25">
      <c r="C220" s="222"/>
      <c r="D220" s="85"/>
      <c r="E220" s="355"/>
      <c r="F220" s="356"/>
      <c r="G220" s="356"/>
      <c r="H220" s="356"/>
      <c r="I220" s="356"/>
      <c r="J220" s="356"/>
      <c r="K220" s="356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5"/>
      <c r="W220" s="20"/>
      <c r="X220" s="20"/>
      <c r="Y220" s="215"/>
      <c r="Z220" s="215"/>
      <c r="AA220" s="215"/>
      <c r="AB220" s="215"/>
      <c r="AC220" s="20"/>
      <c r="AD220" s="20"/>
      <c r="AE220" s="182"/>
      <c r="AF220" s="137"/>
      <c r="AH220" s="106" t="e">
        <f t="shared" si="41"/>
        <v>#DIV/0!</v>
      </c>
      <c r="AI220" s="127"/>
      <c r="AM220" s="111"/>
    </row>
    <row r="221" spans="2:86" s="3" customFormat="1" ht="20.100000000000001" customHeight="1" x14ac:dyDescent="0.25">
      <c r="B221" s="30"/>
      <c r="C221" s="223"/>
      <c r="D221" s="335" t="str">
        <f>IF(E45&gt;0,E45,"")</f>
        <v/>
      </c>
      <c r="E221" s="335"/>
      <c r="F221" s="335"/>
      <c r="G221" s="335"/>
      <c r="H221" s="335"/>
      <c r="I221" s="335"/>
      <c r="J221" s="335"/>
      <c r="K221" s="335"/>
      <c r="L221" s="335"/>
      <c r="M221" s="335"/>
      <c r="N221" s="335"/>
      <c r="O221" s="13"/>
      <c r="P221" s="13"/>
      <c r="Q221" s="13"/>
      <c r="R221" s="160">
        <f>IF(I45="Delno zaposlen z variabilnim %",SUMIF($H$54:$H$133,E45,$I$54:$I$133),V45*(MES_FOND_HR-NEREF-REF)+SUMIF($H$54:$H$133,E45,$I$54:$I$133))</f>
        <v>0</v>
      </c>
      <c r="S221" s="162"/>
      <c r="T221" s="162"/>
      <c r="U221" s="162"/>
      <c r="V221" s="369">
        <f>IFERROR(IF(I45="Delno zaposlen s fiksnim %",skupaj*$V$45+DODNAD16,IF(AND(I45="Delno zaposlen z variabilnim %",Q45="Mesečna urna postavka"),(REDNE_PRHR_16+((REDNE_PRHR_16*(BOL+REF))/(MES_FOND_HR-BOL-REF)))*HR_POSTAVKA+DODNAD16,LETNA_HR_POSTAVKA*PR_HR16)),0)</f>
        <v>0</v>
      </c>
      <c r="W221" s="370"/>
      <c r="X221" s="370"/>
      <c r="Y221" s="370"/>
      <c r="Z221" s="370"/>
      <c r="AA221" s="370"/>
      <c r="AB221" s="370"/>
      <c r="AC221" s="370"/>
      <c r="AD221" s="370"/>
      <c r="AE221" s="182"/>
      <c r="AF221" s="137"/>
      <c r="AG221" s="50"/>
      <c r="AH221" s="106" t="e">
        <f t="shared" si="41"/>
        <v>#DIV/0!</v>
      </c>
      <c r="AI221" s="128"/>
      <c r="AJ221" s="58"/>
      <c r="AK221" s="58"/>
      <c r="AL221" s="58"/>
      <c r="AM221" s="130"/>
      <c r="AN221" s="110"/>
      <c r="AO221" s="58"/>
      <c r="AP221" s="58"/>
      <c r="AQ221" s="58"/>
      <c r="AR221" s="7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</row>
    <row r="222" spans="2:86" ht="8.1" customHeight="1" x14ac:dyDescent="0.25">
      <c r="C222" s="222"/>
      <c r="D222" s="85"/>
      <c r="E222" s="355"/>
      <c r="F222" s="356"/>
      <c r="G222" s="356"/>
      <c r="H222" s="356"/>
      <c r="I222" s="356"/>
      <c r="J222" s="356"/>
      <c r="K222" s="356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5"/>
      <c r="W222" s="20"/>
      <c r="X222" s="20"/>
      <c r="Y222" s="215"/>
      <c r="Z222" s="215"/>
      <c r="AA222" s="215"/>
      <c r="AB222" s="215"/>
      <c r="AC222" s="20"/>
      <c r="AD222" s="20"/>
      <c r="AE222" s="182"/>
      <c r="AF222" s="137"/>
      <c r="AH222" s="106" t="e">
        <f t="shared" si="41"/>
        <v>#DIV/0!</v>
      </c>
      <c r="AI222" s="127"/>
      <c r="AM222" s="111"/>
    </row>
    <row r="223" spans="2:86" s="3" customFormat="1" ht="20.100000000000001" customHeight="1" x14ac:dyDescent="0.25">
      <c r="B223" s="30"/>
      <c r="C223" s="223"/>
      <c r="D223" s="335" t="str">
        <f>IF(E46&gt;0,E46,"")</f>
        <v/>
      </c>
      <c r="E223" s="335"/>
      <c r="F223" s="335"/>
      <c r="G223" s="335"/>
      <c r="H223" s="335"/>
      <c r="I223" s="335"/>
      <c r="J223" s="335"/>
      <c r="K223" s="335"/>
      <c r="L223" s="335"/>
      <c r="M223" s="335"/>
      <c r="N223" s="335"/>
      <c r="O223" s="13"/>
      <c r="P223" s="13"/>
      <c r="Q223" s="13"/>
      <c r="R223" s="160">
        <f>IF(I46="Delno zaposlen z variabilnim %",SUMIF($H$54:$H$133,E46,$I$54:$I$133),V46*(MES_FOND_HR-NEREF-REF)+SUMIF($H$54:$H$133,E46,$I$54:$I$133))</f>
        <v>0</v>
      </c>
      <c r="S223" s="162"/>
      <c r="T223" s="162"/>
      <c r="U223" s="162"/>
      <c r="V223" s="369">
        <f>IFERROR(IF(I46="Delno zaposlen s fiksnim %",skupaj*$V$46+DODNAD17,IF(AND(I46="Delno zaposlen z variabilnim %",Q46="Mesečna urna postavka"),(REDNE_PRHR_17+((REDNE_PRHR_17*(BOL+REF))/(MES_FOND_HR-BOL-REF)))*HR_POSTAVKA+DODNAD17,LETNA_HR_POSTAVKA*PR_HR17)),0)</f>
        <v>0</v>
      </c>
      <c r="W223" s="370"/>
      <c r="X223" s="370"/>
      <c r="Y223" s="370"/>
      <c r="Z223" s="370"/>
      <c r="AA223" s="370"/>
      <c r="AB223" s="370"/>
      <c r="AC223" s="370"/>
      <c r="AD223" s="370"/>
      <c r="AE223" s="182"/>
      <c r="AF223" s="137"/>
      <c r="AG223" s="50"/>
      <c r="AH223" s="106" t="e">
        <f t="shared" si="41"/>
        <v>#DIV/0!</v>
      </c>
      <c r="AI223" s="128"/>
      <c r="AJ223" s="58"/>
      <c r="AK223" s="58"/>
      <c r="AL223" s="58"/>
      <c r="AM223" s="130"/>
      <c r="AN223" s="110"/>
      <c r="AO223" s="58"/>
      <c r="AP223" s="58"/>
      <c r="AQ223" s="58"/>
      <c r="AR223" s="7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</row>
    <row r="224" spans="2:86" ht="8.1" customHeight="1" x14ac:dyDescent="0.25">
      <c r="C224" s="222"/>
      <c r="D224" s="85"/>
      <c r="E224" s="355"/>
      <c r="F224" s="356"/>
      <c r="G224" s="356"/>
      <c r="H224" s="356"/>
      <c r="I224" s="356"/>
      <c r="J224" s="356"/>
      <c r="K224" s="356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5"/>
      <c r="W224" s="20"/>
      <c r="X224" s="20"/>
      <c r="Y224" s="215"/>
      <c r="Z224" s="215"/>
      <c r="AA224" s="215"/>
      <c r="AB224" s="215"/>
      <c r="AC224" s="20"/>
      <c r="AD224" s="20"/>
      <c r="AE224" s="182"/>
      <c r="AF224" s="137"/>
      <c r="AH224" s="107"/>
      <c r="AI224" s="127"/>
      <c r="AM224" s="111"/>
    </row>
    <row r="225" spans="2:86" s="3" customFormat="1" ht="20.100000000000001" customHeight="1" x14ac:dyDescent="0.25">
      <c r="B225" s="30"/>
      <c r="C225" s="223"/>
      <c r="D225" s="335" t="str">
        <f>IF(E47&gt;0,E47,"")</f>
        <v/>
      </c>
      <c r="E225" s="335"/>
      <c r="F225" s="335"/>
      <c r="G225" s="335"/>
      <c r="H225" s="335"/>
      <c r="I225" s="335"/>
      <c r="J225" s="335"/>
      <c r="K225" s="335"/>
      <c r="L225" s="335"/>
      <c r="M225" s="335"/>
      <c r="N225" s="335"/>
      <c r="O225" s="13"/>
      <c r="P225" s="13"/>
      <c r="Q225" s="13"/>
      <c r="R225" s="160">
        <f>IF(I47="Delno zaposlen z variabilnim %",SUMIF($H$54:$H$133,E47,$I$54:$I$133),V47*(MES_FOND_HR-NEREF-REF)+SUMIF($H$54:$H$133,E47,$I$54:$I$133))</f>
        <v>0</v>
      </c>
      <c r="S225" s="162"/>
      <c r="T225" s="162"/>
      <c r="U225" s="162"/>
      <c r="V225" s="369">
        <f>IFERROR(IF(I47="Delno zaposlen s fiksnim %",skupaj*$V$47+DODNAD18,IF(AND(I47="Delno zaposlen z variabilnim %",Q47="Mesečna urna postavka"),(REDNE_PRHR_18+((REDNE_PRHR_18*(BOL+REF))/(MES_FOND_HR-BOL-REF)))*HR_POSTAVKA+DODNAD18,LETNA_HR_POSTAVKA*PR_HR18)),0)</f>
        <v>0</v>
      </c>
      <c r="W225" s="370"/>
      <c r="X225" s="370"/>
      <c r="Y225" s="370"/>
      <c r="Z225" s="370"/>
      <c r="AA225" s="370"/>
      <c r="AB225" s="370"/>
      <c r="AC225" s="370"/>
      <c r="AD225" s="370"/>
      <c r="AE225" s="182"/>
      <c r="AF225" s="137"/>
      <c r="AG225" s="50"/>
      <c r="AH225" s="106"/>
      <c r="AI225" s="128"/>
      <c r="AJ225" s="58"/>
      <c r="AK225" s="58"/>
      <c r="AL225" s="58"/>
      <c r="AM225" s="130"/>
      <c r="AN225" s="110"/>
      <c r="AO225" s="58"/>
      <c r="AP225" s="58"/>
      <c r="AQ225" s="58"/>
      <c r="AR225" s="7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</row>
    <row r="226" spans="2:86" ht="8.1" customHeight="1" x14ac:dyDescent="0.25">
      <c r="C226" s="222"/>
      <c r="D226" s="85"/>
      <c r="E226" s="85"/>
      <c r="F226" s="85"/>
      <c r="G226" s="85"/>
      <c r="H226" s="85"/>
      <c r="I226" s="85"/>
      <c r="J226" s="85"/>
      <c r="K226" s="85"/>
      <c r="L226" s="85"/>
      <c r="M226" s="20"/>
      <c r="N226" s="20"/>
      <c r="O226" s="20"/>
      <c r="P226" s="20"/>
      <c r="Q226" s="20"/>
      <c r="R226" s="85"/>
      <c r="S226" s="85"/>
      <c r="T226" s="85"/>
      <c r="U226" s="85"/>
      <c r="V226" s="162"/>
      <c r="W226" s="162"/>
      <c r="X226" s="20"/>
      <c r="Y226" s="163"/>
      <c r="Z226" s="163"/>
      <c r="AA226" s="163"/>
      <c r="AB226" s="162"/>
      <c r="AC226" s="20"/>
      <c r="AD226" s="20"/>
      <c r="AE226" s="182"/>
      <c r="AF226" s="137"/>
    </row>
    <row r="227" spans="2:86" s="3" customFormat="1" ht="20.100000000000001" customHeight="1" x14ac:dyDescent="0.25">
      <c r="B227" s="30"/>
      <c r="C227" s="223"/>
      <c r="D227" s="401" t="s">
        <v>38</v>
      </c>
      <c r="E227" s="401"/>
      <c r="F227" s="401"/>
      <c r="G227" s="401"/>
      <c r="H227" s="401"/>
      <c r="I227" s="401"/>
      <c r="J227" s="401"/>
      <c r="K227" s="401"/>
      <c r="L227" s="401"/>
      <c r="M227" s="401"/>
      <c r="N227" s="401"/>
      <c r="O227" s="13"/>
      <c r="P227" s="13"/>
      <c r="Q227" s="13"/>
      <c r="R227" s="160">
        <f>R189+PR_HR18+PR_HR17+PR_HR16+PR_HR15+PR_HR14+PR_HR13+PR_HR12+PR_HR11+PR_HR10+PR_HR9+PR_HR8+PR_HR7+PR_HR6+PR_HR5+PR_HR4+PR_HR3+PR_HR2+PR_HR</f>
        <v>0</v>
      </c>
      <c r="S227" s="162"/>
      <c r="T227" s="162"/>
      <c r="U227" s="162"/>
      <c r="V227" s="369">
        <f>+V225+V223+V221+V219+V217+V215+V213+V211+V209+V207+V205+V203+V201+V199+V197+V195+V193+V191+V189</f>
        <v>0</v>
      </c>
      <c r="W227" s="370"/>
      <c r="X227" s="370"/>
      <c r="Y227" s="370"/>
      <c r="Z227" s="370"/>
      <c r="AA227" s="370"/>
      <c r="AB227" s="370"/>
      <c r="AC227" s="370"/>
      <c r="AD227" s="370"/>
      <c r="AE227" s="182"/>
      <c r="AF227" s="137"/>
      <c r="AG227" s="50"/>
      <c r="AH227" s="106"/>
      <c r="AI227" s="128"/>
      <c r="AJ227" s="58"/>
      <c r="AK227" s="58"/>
      <c r="AL227" s="58"/>
      <c r="AM227" s="130"/>
      <c r="AN227" s="110"/>
      <c r="AO227" s="58"/>
      <c r="AP227" s="58"/>
      <c r="AQ227" s="58"/>
      <c r="AR227" s="7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</row>
    <row r="228" spans="2:86" s="3" customFormat="1" ht="8.1" customHeight="1" x14ac:dyDescent="0.25">
      <c r="B228" s="30"/>
      <c r="C228" s="223"/>
      <c r="D228" s="279"/>
      <c r="E228" s="279"/>
      <c r="F228" s="279"/>
      <c r="G228" s="279"/>
      <c r="H228" s="279"/>
      <c r="I228" s="279"/>
      <c r="J228" s="279"/>
      <c r="K228" s="279"/>
      <c r="L228" s="279"/>
      <c r="M228" s="279"/>
      <c r="N228" s="279"/>
      <c r="O228" s="13"/>
      <c r="P228" s="13"/>
      <c r="Q228" s="13"/>
      <c r="R228" s="158"/>
      <c r="S228" s="162"/>
      <c r="T228" s="162"/>
      <c r="U228" s="162"/>
      <c r="V228" s="280"/>
      <c r="W228" s="20"/>
      <c r="X228" s="20"/>
      <c r="Y228" s="20"/>
      <c r="Z228" s="20"/>
      <c r="AA228" s="20"/>
      <c r="AB228" s="20"/>
      <c r="AC228" s="20"/>
      <c r="AD228" s="20"/>
      <c r="AE228" s="182"/>
      <c r="AF228" s="165"/>
      <c r="AG228" s="50"/>
      <c r="AH228" s="106"/>
      <c r="AI228" s="128"/>
      <c r="AJ228" s="58"/>
      <c r="AK228" s="58"/>
      <c r="AL228" s="58"/>
      <c r="AM228" s="130"/>
      <c r="AN228" s="110"/>
      <c r="AO228" s="58"/>
      <c r="AP228" s="58"/>
      <c r="AQ228" s="58"/>
      <c r="AR228" s="7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</row>
    <row r="229" spans="2:86" ht="9" customHeight="1" thickBot="1" x14ac:dyDescent="0.3">
      <c r="C229" s="224"/>
      <c r="D229" s="257"/>
      <c r="E229" s="257"/>
      <c r="F229" s="257"/>
      <c r="G229" s="257"/>
      <c r="H229" s="257"/>
      <c r="I229" s="257"/>
      <c r="J229" s="257"/>
      <c r="K229" s="257"/>
      <c r="L229" s="257"/>
      <c r="M229" s="257"/>
      <c r="N229" s="257"/>
      <c r="O229" s="257"/>
      <c r="P229" s="257"/>
      <c r="Q229" s="257"/>
      <c r="R229" s="258"/>
      <c r="S229" s="258"/>
      <c r="T229" s="259"/>
      <c r="U229" s="259"/>
      <c r="V229" s="259"/>
      <c r="W229" s="258"/>
      <c r="X229" s="260"/>
      <c r="Y229" s="261"/>
      <c r="Z229" s="261"/>
      <c r="AA229" s="261"/>
      <c r="AB229" s="261"/>
      <c r="AC229" s="261"/>
      <c r="AD229" s="261"/>
      <c r="AE229" s="262"/>
      <c r="AF229" s="137"/>
    </row>
    <row r="230" spans="2:86" ht="14.4" thickTop="1" x14ac:dyDescent="0.25">
      <c r="C230" s="165" t="s">
        <v>98</v>
      </c>
      <c r="D230" s="13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</row>
    <row r="517" spans="291:291" x14ac:dyDescent="0.25">
      <c r="KE517" s="1" t="s">
        <v>86</v>
      </c>
    </row>
  </sheetData>
  <sheetProtection algorithmName="SHA-512" hashValue="762p5hXfXETeIALbHyT51ImKyMtfrN6mOvjgy+cSyRDdYe5aGMypNN87qj0ep+XfS9AogpF1fnIQTAC+Q/II2A==" saltValue="WFHhJ/LWoF50F46w9OmppA==" spinCount="100000" sheet="1" formatRows="0"/>
  <mergeCells count="546">
    <mergeCell ref="R161:AD162"/>
    <mergeCell ref="I29:P29"/>
    <mergeCell ref="I30:P30"/>
    <mergeCell ref="D16:H16"/>
    <mergeCell ref="I16:AD16"/>
    <mergeCell ref="AC119:AD119"/>
    <mergeCell ref="J120:AB120"/>
    <mergeCell ref="D25:AB25"/>
    <mergeCell ref="AC25:AD25"/>
    <mergeCell ref="J53:AB53"/>
    <mergeCell ref="AC53:AD53"/>
    <mergeCell ref="J114:AB114"/>
    <mergeCell ref="AC114:AD114"/>
    <mergeCell ref="J115:AB115"/>
    <mergeCell ref="AC115:AD115"/>
    <mergeCell ref="J116:AB116"/>
    <mergeCell ref="AC116:AD116"/>
    <mergeCell ref="J117:AB117"/>
    <mergeCell ref="AC117:AD117"/>
    <mergeCell ref="J118:AB118"/>
    <mergeCell ref="AC118:AD118"/>
    <mergeCell ref="J109:AB109"/>
    <mergeCell ref="AC109:AD109"/>
    <mergeCell ref="J110:AB110"/>
    <mergeCell ref="J126:AB126"/>
    <mergeCell ref="E190:K190"/>
    <mergeCell ref="R160:AD160"/>
    <mergeCell ref="J130:AB130"/>
    <mergeCell ref="AC130:AD130"/>
    <mergeCell ref="J131:AB131"/>
    <mergeCell ref="AC131:AD131"/>
    <mergeCell ref="J132:AB132"/>
    <mergeCell ref="AC132:AD132"/>
    <mergeCell ref="J133:AB133"/>
    <mergeCell ref="AC133:AD133"/>
    <mergeCell ref="D148:AD148"/>
    <mergeCell ref="F131:G131"/>
    <mergeCell ref="D130:E130"/>
    <mergeCell ref="D131:E131"/>
    <mergeCell ref="D138:J138"/>
    <mergeCell ref="R165:AD165"/>
    <mergeCell ref="D152:O152"/>
    <mergeCell ref="I154:O154"/>
    <mergeCell ref="D164:K164"/>
    <mergeCell ref="D167:K167"/>
    <mergeCell ref="L162:O162"/>
    <mergeCell ref="D166:K166"/>
    <mergeCell ref="R152:AD157"/>
    <mergeCell ref="AC105:AD105"/>
    <mergeCell ref="AC110:AD110"/>
    <mergeCell ref="J111:AB111"/>
    <mergeCell ref="AC111:AD111"/>
    <mergeCell ref="J112:AB112"/>
    <mergeCell ref="AC112:AD112"/>
    <mergeCell ref="J113:AB113"/>
    <mergeCell ref="AC113:AD113"/>
    <mergeCell ref="AC129:AD129"/>
    <mergeCell ref="AC120:AD120"/>
    <mergeCell ref="J121:AB121"/>
    <mergeCell ref="AC121:AD121"/>
    <mergeCell ref="J122:AB122"/>
    <mergeCell ref="AC122:AD122"/>
    <mergeCell ref="J123:AB123"/>
    <mergeCell ref="AC123:AD123"/>
    <mergeCell ref="J124:AB124"/>
    <mergeCell ref="AC124:AD124"/>
    <mergeCell ref="AC126:AD126"/>
    <mergeCell ref="J127:AB127"/>
    <mergeCell ref="AC127:AD127"/>
    <mergeCell ref="J128:AB128"/>
    <mergeCell ref="AC128:AD128"/>
    <mergeCell ref="AC125:AD125"/>
    <mergeCell ref="J97:AB97"/>
    <mergeCell ref="AC97:AD97"/>
    <mergeCell ref="J98:AB98"/>
    <mergeCell ref="AC98:AD98"/>
    <mergeCell ref="J106:AB106"/>
    <mergeCell ref="AC106:AD106"/>
    <mergeCell ref="J107:AB107"/>
    <mergeCell ref="AC107:AD107"/>
    <mergeCell ref="J125:AB125"/>
    <mergeCell ref="J108:AB108"/>
    <mergeCell ref="AC108:AD108"/>
    <mergeCell ref="J99:AB99"/>
    <mergeCell ref="AC99:AD99"/>
    <mergeCell ref="J100:AB100"/>
    <mergeCell ref="AC100:AD100"/>
    <mergeCell ref="J101:AB101"/>
    <mergeCell ref="AC101:AD101"/>
    <mergeCell ref="J102:AB102"/>
    <mergeCell ref="AC102:AD102"/>
    <mergeCell ref="J103:AB103"/>
    <mergeCell ref="AC103:AD103"/>
    <mergeCell ref="J104:AB104"/>
    <mergeCell ref="AC104:AD104"/>
    <mergeCell ref="J105:AB105"/>
    <mergeCell ref="J92:AB92"/>
    <mergeCell ref="AC92:AD92"/>
    <mergeCell ref="J93:AB93"/>
    <mergeCell ref="AC93:AD93"/>
    <mergeCell ref="J94:AB94"/>
    <mergeCell ref="AC94:AD94"/>
    <mergeCell ref="J95:AB95"/>
    <mergeCell ref="AC95:AD95"/>
    <mergeCell ref="J96:AB96"/>
    <mergeCell ref="AC96:AD96"/>
    <mergeCell ref="J89:AB89"/>
    <mergeCell ref="AC89:AD89"/>
    <mergeCell ref="J88:AB88"/>
    <mergeCell ref="AC88:AD88"/>
    <mergeCell ref="J90:AB90"/>
    <mergeCell ref="AC90:AD90"/>
    <mergeCell ref="J87:AB87"/>
    <mergeCell ref="AC87:AD87"/>
    <mergeCell ref="J91:AB91"/>
    <mergeCell ref="AC91:AD91"/>
    <mergeCell ref="J82:AB82"/>
    <mergeCell ref="AC82:AD82"/>
    <mergeCell ref="J83:AB83"/>
    <mergeCell ref="AC83:AD83"/>
    <mergeCell ref="J84:AB84"/>
    <mergeCell ref="AC84:AD84"/>
    <mergeCell ref="AC85:AD85"/>
    <mergeCell ref="J86:AB86"/>
    <mergeCell ref="AC86:AD86"/>
    <mergeCell ref="J56:AB56"/>
    <mergeCell ref="AC56:AD56"/>
    <mergeCell ref="J57:AB57"/>
    <mergeCell ref="AC57:AD57"/>
    <mergeCell ref="J58:AB58"/>
    <mergeCell ref="AC58:AD58"/>
    <mergeCell ref="AC80:AD80"/>
    <mergeCell ref="J81:AB81"/>
    <mergeCell ref="AC81:AD81"/>
    <mergeCell ref="AC59:AD59"/>
    <mergeCell ref="J60:AB60"/>
    <mergeCell ref="AC60:AD60"/>
    <mergeCell ref="J61:AB61"/>
    <mergeCell ref="AC61:AD61"/>
    <mergeCell ref="J62:AB62"/>
    <mergeCell ref="AC62:AD62"/>
    <mergeCell ref="J63:AB63"/>
    <mergeCell ref="AC63:AD63"/>
    <mergeCell ref="J59:AB59"/>
    <mergeCell ref="AC64:AD64"/>
    <mergeCell ref="AC65:AD65"/>
    <mergeCell ref="AC66:AD66"/>
    <mergeCell ref="J67:AB67"/>
    <mergeCell ref="AC67:AD67"/>
    <mergeCell ref="E27:H27"/>
    <mergeCell ref="D68:E68"/>
    <mergeCell ref="D69:E69"/>
    <mergeCell ref="D62:E62"/>
    <mergeCell ref="D63:E63"/>
    <mergeCell ref="D64:E64"/>
    <mergeCell ref="D65:E65"/>
    <mergeCell ref="D66:E66"/>
    <mergeCell ref="F64:G64"/>
    <mergeCell ref="F55:G55"/>
    <mergeCell ref="F67:G67"/>
    <mergeCell ref="D67:E67"/>
    <mergeCell ref="F69:G69"/>
    <mergeCell ref="D54:E54"/>
    <mergeCell ref="D55:E55"/>
    <mergeCell ref="D56:E56"/>
    <mergeCell ref="D57:E57"/>
    <mergeCell ref="F65:G65"/>
    <mergeCell ref="D60:E60"/>
    <mergeCell ref="D61:E61"/>
    <mergeCell ref="F60:G60"/>
    <mergeCell ref="F59:G59"/>
    <mergeCell ref="F63:G63"/>
    <mergeCell ref="F61:G61"/>
    <mergeCell ref="Q27:S27"/>
    <mergeCell ref="Q28:S28"/>
    <mergeCell ref="V27:AD27"/>
    <mergeCell ref="V28:AD28"/>
    <mergeCell ref="V31:AD31"/>
    <mergeCell ref="V32:AD32"/>
    <mergeCell ref="E30:H30"/>
    <mergeCell ref="D24:AD24"/>
    <mergeCell ref="F68:G68"/>
    <mergeCell ref="D58:E58"/>
    <mergeCell ref="D59:E59"/>
    <mergeCell ref="F62:G62"/>
    <mergeCell ref="D53:E53"/>
    <mergeCell ref="I27:P27"/>
    <mergeCell ref="I28:P28"/>
    <mergeCell ref="I31:P31"/>
    <mergeCell ref="E41:H41"/>
    <mergeCell ref="E42:H42"/>
    <mergeCell ref="V33:AD33"/>
    <mergeCell ref="V34:AD34"/>
    <mergeCell ref="V35:AD35"/>
    <mergeCell ref="Q39:S39"/>
    <mergeCell ref="Q38:S38"/>
    <mergeCell ref="V37:AD37"/>
    <mergeCell ref="F70:G70"/>
    <mergeCell ref="D51:AD51"/>
    <mergeCell ref="F56:G56"/>
    <mergeCell ref="F66:G66"/>
    <mergeCell ref="F57:G57"/>
    <mergeCell ref="I32:P32"/>
    <mergeCell ref="E28:H28"/>
    <mergeCell ref="E31:H31"/>
    <mergeCell ref="E32:H32"/>
    <mergeCell ref="E29:H29"/>
    <mergeCell ref="V41:AD41"/>
    <mergeCell ref="V42:AD42"/>
    <mergeCell ref="V36:AD36"/>
    <mergeCell ref="V38:AD38"/>
    <mergeCell ref="V39:AD39"/>
    <mergeCell ref="V40:AD40"/>
    <mergeCell ref="Q40:S40"/>
    <mergeCell ref="Q41:S41"/>
    <mergeCell ref="V29:AD29"/>
    <mergeCell ref="F58:G58"/>
    <mergeCell ref="J54:AB54"/>
    <mergeCell ref="AC54:AD54"/>
    <mergeCell ref="J55:AB55"/>
    <mergeCell ref="AC55:AD55"/>
    <mergeCell ref="V45:AD45"/>
    <mergeCell ref="V46:AD46"/>
    <mergeCell ref="V47:AD47"/>
    <mergeCell ref="Q29:S29"/>
    <mergeCell ref="Q30:S30"/>
    <mergeCell ref="Q31:S31"/>
    <mergeCell ref="Q32:S32"/>
    <mergeCell ref="Q42:S42"/>
    <mergeCell ref="Q34:S34"/>
    <mergeCell ref="Q35:S35"/>
    <mergeCell ref="Q43:S43"/>
    <mergeCell ref="Q44:S44"/>
    <mergeCell ref="V30:AD30"/>
    <mergeCell ref="I47:P47"/>
    <mergeCell ref="E43:H43"/>
    <mergeCell ref="E44:H44"/>
    <mergeCell ref="E45:H45"/>
    <mergeCell ref="E46:H46"/>
    <mergeCell ref="I43:P43"/>
    <mergeCell ref="I44:P44"/>
    <mergeCell ref="I45:P45"/>
    <mergeCell ref="I46:P46"/>
    <mergeCell ref="E47:H47"/>
    <mergeCell ref="F53:G53"/>
    <mergeCell ref="F54:G54"/>
    <mergeCell ref="D125:E125"/>
    <mergeCell ref="F125:G125"/>
    <mergeCell ref="F120:G120"/>
    <mergeCell ref="F98:G98"/>
    <mergeCell ref="D102:E102"/>
    <mergeCell ref="F102:G102"/>
    <mergeCell ref="D106:E106"/>
    <mergeCell ref="F106:G106"/>
    <mergeCell ref="D110:E110"/>
    <mergeCell ref="F110:G110"/>
    <mergeCell ref="D114:E114"/>
    <mergeCell ref="F114:G114"/>
    <mergeCell ref="D116:E116"/>
    <mergeCell ref="F116:G116"/>
    <mergeCell ref="D118:E118"/>
    <mergeCell ref="F118:G118"/>
    <mergeCell ref="D119:E119"/>
    <mergeCell ref="D121:E121"/>
    <mergeCell ref="F121:G121"/>
    <mergeCell ref="D103:E103"/>
    <mergeCell ref="D101:E101"/>
    <mergeCell ref="F101:G101"/>
    <mergeCell ref="F103:G103"/>
    <mergeCell ref="D120:E120"/>
    <mergeCell ref="D115:E115"/>
    <mergeCell ref="F115:G115"/>
    <mergeCell ref="D122:E122"/>
    <mergeCell ref="F122:G122"/>
    <mergeCell ref="D123:E123"/>
    <mergeCell ref="F123:G123"/>
    <mergeCell ref="D117:E117"/>
    <mergeCell ref="F117:G117"/>
    <mergeCell ref="D104:E104"/>
    <mergeCell ref="F104:G104"/>
    <mergeCell ref="D107:E107"/>
    <mergeCell ref="F107:G107"/>
    <mergeCell ref="D108:E108"/>
    <mergeCell ref="F108:G108"/>
    <mergeCell ref="D109:E109"/>
    <mergeCell ref="F109:G109"/>
    <mergeCell ref="D105:E105"/>
    <mergeCell ref="F105:G105"/>
    <mergeCell ref="D111:E111"/>
    <mergeCell ref="F111:G111"/>
    <mergeCell ref="D96:E96"/>
    <mergeCell ref="F96:G96"/>
    <mergeCell ref="D97:E97"/>
    <mergeCell ref="F97:G97"/>
    <mergeCell ref="D99:E99"/>
    <mergeCell ref="F99:G99"/>
    <mergeCell ref="D100:E100"/>
    <mergeCell ref="D94:E94"/>
    <mergeCell ref="F94:G94"/>
    <mergeCell ref="D95:E95"/>
    <mergeCell ref="D98:E98"/>
    <mergeCell ref="F100:G100"/>
    <mergeCell ref="D83:E83"/>
    <mergeCell ref="D84:E84"/>
    <mergeCell ref="D85:E85"/>
    <mergeCell ref="D90:E90"/>
    <mergeCell ref="F90:G90"/>
    <mergeCell ref="D91:E91"/>
    <mergeCell ref="F91:G91"/>
    <mergeCell ref="F87:G87"/>
    <mergeCell ref="F95:G95"/>
    <mergeCell ref="D93:E93"/>
    <mergeCell ref="F93:G93"/>
    <mergeCell ref="J64:AB64"/>
    <mergeCell ref="D80:E80"/>
    <mergeCell ref="D81:E81"/>
    <mergeCell ref="F80:G80"/>
    <mergeCell ref="F81:G81"/>
    <mergeCell ref="D89:E89"/>
    <mergeCell ref="F89:G89"/>
    <mergeCell ref="F79:G79"/>
    <mergeCell ref="J73:AB73"/>
    <mergeCell ref="J74:AB74"/>
    <mergeCell ref="J75:AB75"/>
    <mergeCell ref="J76:AB76"/>
    <mergeCell ref="J80:AB80"/>
    <mergeCell ref="J85:AB85"/>
    <mergeCell ref="J79:AB79"/>
    <mergeCell ref="D70:E70"/>
    <mergeCell ref="D76:E76"/>
    <mergeCell ref="D77:E77"/>
    <mergeCell ref="D82:E82"/>
    <mergeCell ref="F82:G82"/>
    <mergeCell ref="J68:AB68"/>
    <mergeCell ref="J65:AB65"/>
    <mergeCell ref="J66:AB66"/>
    <mergeCell ref="D87:E87"/>
    <mergeCell ref="D124:E124"/>
    <mergeCell ref="F124:G124"/>
    <mergeCell ref="F119:G119"/>
    <mergeCell ref="D79:E79"/>
    <mergeCell ref="J77:AB77"/>
    <mergeCell ref="AC79:AD79"/>
    <mergeCell ref="AC72:AD72"/>
    <mergeCell ref="AC73:AD73"/>
    <mergeCell ref="AC74:AD74"/>
    <mergeCell ref="AC75:AD75"/>
    <mergeCell ref="AC76:AD76"/>
    <mergeCell ref="D73:E73"/>
    <mergeCell ref="D74:E74"/>
    <mergeCell ref="D75:E75"/>
    <mergeCell ref="D78:E78"/>
    <mergeCell ref="F88:G88"/>
    <mergeCell ref="F92:G92"/>
    <mergeCell ref="D92:E92"/>
    <mergeCell ref="D88:E88"/>
    <mergeCell ref="D86:E86"/>
    <mergeCell ref="F86:G86"/>
    <mergeCell ref="F83:G83"/>
    <mergeCell ref="F84:G84"/>
    <mergeCell ref="F85:G85"/>
    <mergeCell ref="D71:E71"/>
    <mergeCell ref="D72:E72"/>
    <mergeCell ref="F75:G75"/>
    <mergeCell ref="AC77:AD77"/>
    <mergeCell ref="J78:AB78"/>
    <mergeCell ref="AC78:AD78"/>
    <mergeCell ref="F74:G74"/>
    <mergeCell ref="F73:G73"/>
    <mergeCell ref="F71:G71"/>
    <mergeCell ref="F77:G77"/>
    <mergeCell ref="F72:G72"/>
    <mergeCell ref="F76:G76"/>
    <mergeCell ref="V203:AD203"/>
    <mergeCell ref="V205:AD205"/>
    <mergeCell ref="V201:AD201"/>
    <mergeCell ref="L164:O164"/>
    <mergeCell ref="I155:O155"/>
    <mergeCell ref="F129:G129"/>
    <mergeCell ref="F133:G133"/>
    <mergeCell ref="F132:G132"/>
    <mergeCell ref="D133:E133"/>
    <mergeCell ref="D132:E132"/>
    <mergeCell ref="F130:G130"/>
    <mergeCell ref="J129:AB129"/>
    <mergeCell ref="R150:AD150"/>
    <mergeCell ref="D183:O184"/>
    <mergeCell ref="R182:AD182"/>
    <mergeCell ref="D165:K165"/>
    <mergeCell ref="L163:O163"/>
    <mergeCell ref="L165:O165"/>
    <mergeCell ref="D163:K163"/>
    <mergeCell ref="L174:O174"/>
    <mergeCell ref="L168:O168"/>
    <mergeCell ref="D168:K168"/>
    <mergeCell ref="D171:K171"/>
    <mergeCell ref="D129:E129"/>
    <mergeCell ref="V223:AD223"/>
    <mergeCell ref="V225:AD225"/>
    <mergeCell ref="V227:AD227"/>
    <mergeCell ref="E224:K224"/>
    <mergeCell ref="E220:K220"/>
    <mergeCell ref="E222:K222"/>
    <mergeCell ref="D225:N225"/>
    <mergeCell ref="D227:N227"/>
    <mergeCell ref="E33:H33"/>
    <mergeCell ref="E34:H34"/>
    <mergeCell ref="E35:H35"/>
    <mergeCell ref="E36:H36"/>
    <mergeCell ref="E37:H37"/>
    <mergeCell ref="E38:H38"/>
    <mergeCell ref="E39:H39"/>
    <mergeCell ref="E40:H40"/>
    <mergeCell ref="Q47:S47"/>
    <mergeCell ref="I40:P40"/>
    <mergeCell ref="I34:P34"/>
    <mergeCell ref="I35:P35"/>
    <mergeCell ref="I36:P36"/>
    <mergeCell ref="I37:P37"/>
    <mergeCell ref="I38:P38"/>
    <mergeCell ref="I42:P42"/>
    <mergeCell ref="E204:K204"/>
    <mergeCell ref="V221:AD221"/>
    <mergeCell ref="V207:AD207"/>
    <mergeCell ref="V209:AD209"/>
    <mergeCell ref="V211:AD211"/>
    <mergeCell ref="V213:AD213"/>
    <mergeCell ref="V215:AD215"/>
    <mergeCell ref="E208:K208"/>
    <mergeCell ref="E210:K210"/>
    <mergeCell ref="V217:AD217"/>
    <mergeCell ref="E216:K216"/>
    <mergeCell ref="E218:K218"/>
    <mergeCell ref="D207:N207"/>
    <mergeCell ref="D209:N209"/>
    <mergeCell ref="D211:N211"/>
    <mergeCell ref="D213:N213"/>
    <mergeCell ref="D215:N215"/>
    <mergeCell ref="D217:N217"/>
    <mergeCell ref="D219:N219"/>
    <mergeCell ref="D221:N221"/>
    <mergeCell ref="E212:K212"/>
    <mergeCell ref="E214:K214"/>
    <mergeCell ref="D197:N197"/>
    <mergeCell ref="D11:AD11"/>
    <mergeCell ref="C8:AE8"/>
    <mergeCell ref="AC135:AD135"/>
    <mergeCell ref="V219:AD219"/>
    <mergeCell ref="D141:J141"/>
    <mergeCell ref="D142:J142"/>
    <mergeCell ref="V197:AD197"/>
    <mergeCell ref="V199:AD199"/>
    <mergeCell ref="D169:K169"/>
    <mergeCell ref="I41:P41"/>
    <mergeCell ref="Q36:S36"/>
    <mergeCell ref="Q37:S37"/>
    <mergeCell ref="I33:P33"/>
    <mergeCell ref="I39:P39"/>
    <mergeCell ref="Q45:S45"/>
    <mergeCell ref="Q46:S46"/>
    <mergeCell ref="Q33:S33"/>
    <mergeCell ref="V43:AD43"/>
    <mergeCell ref="V44:AD44"/>
    <mergeCell ref="E206:K206"/>
    <mergeCell ref="J119:AB119"/>
    <mergeCell ref="D205:N205"/>
    <mergeCell ref="E202:K202"/>
    <mergeCell ref="AE166:AE167"/>
    <mergeCell ref="R171:AD177"/>
    <mergeCell ref="L169:O169"/>
    <mergeCell ref="R166:AD167"/>
    <mergeCell ref="V195:AD195"/>
    <mergeCell ref="V191:AD191"/>
    <mergeCell ref="V193:AD193"/>
    <mergeCell ref="V187:AD187"/>
    <mergeCell ref="L172:O172"/>
    <mergeCell ref="D193:N193"/>
    <mergeCell ref="V189:AD189"/>
    <mergeCell ref="D195:N195"/>
    <mergeCell ref="D177:K177"/>
    <mergeCell ref="E176:K176"/>
    <mergeCell ref="D172:K172"/>
    <mergeCell ref="D175:K175"/>
    <mergeCell ref="L175:O175"/>
    <mergeCell ref="D174:K174"/>
    <mergeCell ref="L166:O166"/>
    <mergeCell ref="D189:N189"/>
    <mergeCell ref="D191:N191"/>
    <mergeCell ref="D199:N199"/>
    <mergeCell ref="D201:N201"/>
    <mergeCell ref="D203:N203"/>
    <mergeCell ref="D150:O150"/>
    <mergeCell ref="D223:N223"/>
    <mergeCell ref="D187:N187"/>
    <mergeCell ref="L135:AB135"/>
    <mergeCell ref="D137:J137"/>
    <mergeCell ref="D139:J139"/>
    <mergeCell ref="D140:J140"/>
    <mergeCell ref="L167:O167"/>
    <mergeCell ref="L179:O179"/>
    <mergeCell ref="D160:K160"/>
    <mergeCell ref="L160:O160"/>
    <mergeCell ref="D158:K158"/>
    <mergeCell ref="I156:O156"/>
    <mergeCell ref="I157:O157"/>
    <mergeCell ref="D159:K159"/>
    <mergeCell ref="L161:O161"/>
    <mergeCell ref="E192:K192"/>
    <mergeCell ref="E194:K194"/>
    <mergeCell ref="E196:K196"/>
    <mergeCell ref="E198:K198"/>
    <mergeCell ref="E200:K200"/>
    <mergeCell ref="I13:AD13"/>
    <mergeCell ref="I14:AD14"/>
    <mergeCell ref="I15:AD15"/>
    <mergeCell ref="I17:AD17"/>
    <mergeCell ref="D13:H13"/>
    <mergeCell ref="D15:H15"/>
    <mergeCell ref="D17:H17"/>
    <mergeCell ref="I21:AD21"/>
    <mergeCell ref="D21:H21"/>
    <mergeCell ref="D19:AD19"/>
    <mergeCell ref="I22:AD22"/>
    <mergeCell ref="D22:H22"/>
    <mergeCell ref="L177:O177"/>
    <mergeCell ref="L176:O176"/>
    <mergeCell ref="L171:O171"/>
    <mergeCell ref="D128:E128"/>
    <mergeCell ref="D112:E112"/>
    <mergeCell ref="F112:G112"/>
    <mergeCell ref="D113:E113"/>
    <mergeCell ref="F113:G113"/>
    <mergeCell ref="F128:G128"/>
    <mergeCell ref="D126:E126"/>
    <mergeCell ref="F126:G126"/>
    <mergeCell ref="D127:E127"/>
    <mergeCell ref="F127:G127"/>
    <mergeCell ref="AC68:AD68"/>
    <mergeCell ref="J69:AB69"/>
    <mergeCell ref="AC69:AD69"/>
    <mergeCell ref="J70:AB70"/>
    <mergeCell ref="AC70:AD70"/>
    <mergeCell ref="J71:AB71"/>
    <mergeCell ref="AC71:AD71"/>
    <mergeCell ref="J72:AB72"/>
    <mergeCell ref="F78:G78"/>
  </mergeCells>
  <phoneticPr fontId="0" type="noConversion"/>
  <conditionalFormatting sqref="Z29:AE30 R191 Z33:AD35 Z37:AD46">
    <cfRule type="cellIs" dxfId="47" priority="82" operator="greaterThan">
      <formula>0</formula>
    </cfRule>
  </conditionalFormatting>
  <conditionalFormatting sqref="I86:I128">
    <cfRule type="cellIs" dxfId="46" priority="78" operator="equal">
      <formula>12</formula>
    </cfRule>
    <cfRule type="cellIs" dxfId="45" priority="79" operator="greaterThan">
      <formula>12</formula>
    </cfRule>
  </conditionalFormatting>
  <conditionalFormatting sqref="I78:I85 I54:I73">
    <cfRule type="cellIs" dxfId="44" priority="77" operator="greaterThan">
      <formula>10</formula>
    </cfRule>
  </conditionalFormatting>
  <conditionalFormatting sqref="D28:AD49">
    <cfRule type="expression" dxfId="43" priority="74">
      <formula>$I28="Delno zaposlen s fiksnim %"</formula>
    </cfRule>
  </conditionalFormatting>
  <conditionalFormatting sqref="I68:I77">
    <cfRule type="cellIs" dxfId="42" priority="71" operator="greaterThan">
      <formula>10</formula>
    </cfRule>
  </conditionalFormatting>
  <conditionalFormatting sqref="L179:O179">
    <cfRule type="expression" dxfId="41" priority="70">
      <formula>$D$179="Letna urna postavka"</formula>
    </cfRule>
  </conditionalFormatting>
  <conditionalFormatting sqref="D54:J54 AC54 AC72:AC128 D55:I128">
    <cfRule type="expression" dxfId="40" priority="69">
      <formula>$AF54="Prekoračitev delovnih ur"</formula>
    </cfRule>
  </conditionalFormatting>
  <conditionalFormatting sqref="V191 V193 V195 V197 V199 V201 V203 V205 V189">
    <cfRule type="expression" dxfId="39" priority="68">
      <formula>$V$227&gt;($L$172+$L$161*(1+$L$162))</formula>
    </cfRule>
  </conditionalFormatting>
  <conditionalFormatting sqref="R193">
    <cfRule type="cellIs" dxfId="38" priority="64" operator="greaterThan">
      <formula>0</formula>
    </cfRule>
  </conditionalFormatting>
  <conditionalFormatting sqref="R195">
    <cfRule type="cellIs" dxfId="37" priority="62" operator="greaterThan">
      <formula>0</formula>
    </cfRule>
  </conditionalFormatting>
  <conditionalFormatting sqref="R197">
    <cfRule type="cellIs" dxfId="36" priority="60" operator="greaterThan">
      <formula>0</formula>
    </cfRule>
  </conditionalFormatting>
  <conditionalFormatting sqref="R199">
    <cfRule type="cellIs" dxfId="35" priority="58" operator="greaterThan">
      <formula>0</formula>
    </cfRule>
  </conditionalFormatting>
  <conditionalFormatting sqref="R201">
    <cfRule type="cellIs" dxfId="34" priority="56" operator="greaterThan">
      <formula>0</formula>
    </cfRule>
  </conditionalFormatting>
  <conditionalFormatting sqref="R203">
    <cfRule type="cellIs" dxfId="33" priority="54" operator="greaterThan">
      <formula>0</formula>
    </cfRule>
  </conditionalFormatting>
  <conditionalFormatting sqref="R205">
    <cfRule type="cellIs" dxfId="32" priority="52" operator="greaterThan">
      <formula>0</formula>
    </cfRule>
  </conditionalFormatting>
  <conditionalFormatting sqref="R207">
    <cfRule type="cellIs" dxfId="31" priority="50" operator="greaterThan">
      <formula>0</formula>
    </cfRule>
  </conditionalFormatting>
  <conditionalFormatting sqref="R209">
    <cfRule type="cellIs" dxfId="30" priority="48" operator="greaterThan">
      <formula>0</formula>
    </cfRule>
  </conditionalFormatting>
  <conditionalFormatting sqref="R211">
    <cfRule type="cellIs" dxfId="29" priority="46" operator="greaterThan">
      <formula>0</formula>
    </cfRule>
  </conditionalFormatting>
  <conditionalFormatting sqref="R213">
    <cfRule type="cellIs" dxfId="28" priority="44" operator="greaterThan">
      <formula>0</formula>
    </cfRule>
  </conditionalFormatting>
  <conditionalFormatting sqref="R215">
    <cfRule type="cellIs" dxfId="27" priority="42" operator="greaterThan">
      <formula>0</formula>
    </cfRule>
  </conditionalFormatting>
  <conditionalFormatting sqref="R217">
    <cfRule type="cellIs" dxfId="26" priority="40" operator="greaterThan">
      <formula>0</formula>
    </cfRule>
  </conditionalFormatting>
  <conditionalFormatting sqref="R219">
    <cfRule type="cellIs" dxfId="25" priority="38" operator="greaterThan">
      <formula>0</formula>
    </cfRule>
  </conditionalFormatting>
  <conditionalFormatting sqref="R221">
    <cfRule type="cellIs" dxfId="24" priority="36" operator="greaterThan">
      <formula>0</formula>
    </cfRule>
  </conditionalFormatting>
  <conditionalFormatting sqref="R223">
    <cfRule type="cellIs" dxfId="23" priority="34" operator="greaterThan">
      <formula>0</formula>
    </cfRule>
  </conditionalFormatting>
  <conditionalFormatting sqref="R225">
    <cfRule type="cellIs" dxfId="22" priority="32" operator="greaterThan">
      <formula>0</formula>
    </cfRule>
  </conditionalFormatting>
  <conditionalFormatting sqref="R227:R228">
    <cfRule type="cellIs" dxfId="21" priority="30" operator="greaterThan">
      <formula>0</formula>
    </cfRule>
  </conditionalFormatting>
  <conditionalFormatting sqref="F54:G128">
    <cfRule type="expression" dxfId="20" priority="25">
      <formula>$AH54=1</formula>
    </cfRule>
    <cfRule type="expression" dxfId="19" priority="26">
      <formula>$AH54=7</formula>
    </cfRule>
    <cfRule type="expression" dxfId="18" priority="28">
      <formula>"D46:D125 =""sobota"""</formula>
    </cfRule>
  </conditionalFormatting>
  <conditionalFormatting sqref="F54:G54 F56:G56 F58:G58 F60:G60 F62:G62 F64:G64 F74:G74 F76:G76 F78:G78 F80:G80 F82:G82 F84:G84 F86:G86 F88:G88 F90:G90 F92:G92 F94:G94 F96:G96 F98:G98 F100:G100 F102:G102 F104:G104 F106:G106 F108:G108 F110:G110 F112:G112 F114:G114 F116:G116 F118:G118 F120:G120 F122:G122 F124:G124 F126:G126 F128:G128 F66:G72">
    <cfRule type="expression" dxfId="17" priority="27">
      <formula>$F$54=sobota</formula>
    </cfRule>
  </conditionalFormatting>
  <conditionalFormatting sqref="J55 J57:J128">
    <cfRule type="expression" dxfId="16" priority="24">
      <formula>$AF55="Prekoračitev delovnih ur"</formula>
    </cfRule>
  </conditionalFormatting>
  <conditionalFormatting sqref="I54">
    <cfRule type="expression" dxfId="15" priority="21">
      <formula>"$AA$46=Nadurno delo $G$46&gt;2"</formula>
    </cfRule>
  </conditionalFormatting>
  <conditionalFormatting sqref="I54:I128">
    <cfRule type="expression" dxfId="14" priority="20">
      <formula>$BF54=1</formula>
    </cfRule>
  </conditionalFormatting>
  <conditionalFormatting sqref="I54:I126">
    <cfRule type="expression" dxfId="13" priority="15">
      <formula>$DR54=1</formula>
    </cfRule>
    <cfRule type="expression" dxfId="12" priority="16">
      <formula>AND($H54=dopust,$I54&gt;8)</formula>
    </cfRule>
  </conditionalFormatting>
  <conditionalFormatting sqref="R189">
    <cfRule type="cellIs" dxfId="11" priority="14" operator="greaterThan">
      <formula>0</formula>
    </cfRule>
  </conditionalFormatting>
  <conditionalFormatting sqref="J56">
    <cfRule type="expression" dxfId="10" priority="12">
      <formula>$AF56="Prekoračitev delovnih ur"</formula>
    </cfRule>
  </conditionalFormatting>
  <conditionalFormatting sqref="AC55:AC71">
    <cfRule type="expression" dxfId="9" priority="10">
      <formula>$AF55="Prekoračitev delovnih ur"</formula>
    </cfRule>
  </conditionalFormatting>
  <conditionalFormatting sqref="I129:I133">
    <cfRule type="cellIs" dxfId="8" priority="8" operator="equal">
      <formula>12</formula>
    </cfRule>
    <cfRule type="cellIs" dxfId="7" priority="9" operator="greaterThan">
      <formula>12</formula>
    </cfRule>
  </conditionalFormatting>
  <conditionalFormatting sqref="AC129:AC133 D129:I133">
    <cfRule type="expression" dxfId="6" priority="7">
      <formula>$AF129="Prekoračitev delovnih ur"</formula>
    </cfRule>
  </conditionalFormatting>
  <conditionalFormatting sqref="F129:G133">
    <cfRule type="expression" dxfId="5" priority="3">
      <formula>$AH129=1</formula>
    </cfRule>
    <cfRule type="expression" dxfId="4" priority="4">
      <formula>$AH129=7</formula>
    </cfRule>
    <cfRule type="expression" dxfId="3" priority="6">
      <formula>"D46:D125 =""sobota"""</formula>
    </cfRule>
  </conditionalFormatting>
  <conditionalFormatting sqref="F129:G133">
    <cfRule type="expression" dxfId="2" priority="5">
      <formula>$F$54=sobota</formula>
    </cfRule>
  </conditionalFormatting>
  <conditionalFormatting sqref="J129:J133">
    <cfRule type="expression" dxfId="1" priority="2">
      <formula>$AF129="Prekoračitev delovnih ur"</formula>
    </cfRule>
  </conditionalFormatting>
  <conditionalFormatting sqref="I129:I133">
    <cfRule type="expression" dxfId="0" priority="1">
      <formula>$BF129=1</formula>
    </cfRule>
  </conditionalFormatting>
  <dataValidations count="9">
    <dataValidation type="list" allowBlank="1" showInputMessage="1" showErrorMessage="1" sqref="M50:P50 M23:R24">
      <formula1>$AI$186:$AI$194</formula1>
    </dataValidation>
    <dataValidation type="list" allowBlank="1" showInputMessage="1" showErrorMessage="1" sqref="I28:P49">
      <formula1>"Delno zaposlen s fiksnim %"</formula1>
    </dataValidation>
    <dataValidation type="list" allowBlank="1" showInputMessage="1" showErrorMessage="1" sqref="L162:O162">
      <formula1>$AI$160:$AI$166</formula1>
    </dataValidation>
    <dataValidation type="list" allowBlank="1" showInputMessage="1" showErrorMessage="1" sqref="Q28:S49">
      <formula1>AG28:AH28</formula1>
    </dataValidation>
    <dataValidation type="list" allowBlank="1" showInputMessage="1" showErrorMessage="1" sqref="H130:H134">
      <formula1>DDOWN</formula1>
    </dataValidation>
    <dataValidation type="list" allowBlank="1" showInputMessage="1" showErrorMessage="1" sqref="AC54:AD134 AE130:AE134">
      <formula1>"Nadurno delo"</formula1>
    </dataValidation>
    <dataValidation type="list" allowBlank="1" showInputMessage="1" showErrorMessage="1" sqref="H55:H129">
      <formula1>IF(AC55=0,DDOWN,DDOWN2)</formula1>
    </dataValidation>
    <dataValidation type="list" allowBlank="1" showInputMessage="1" showErrorMessage="1" sqref="H54">
      <formula1>IF(AC54=0,DDOWN,DDOWN2)</formula1>
    </dataValidation>
    <dataValidation type="list" allowBlank="1" showInputMessage="1" showErrorMessage="1" sqref="I14:AD14">
      <formula1>$AI$13:$AI$14</formula1>
    </dataValidation>
  </dataValidations>
  <printOptions horizontalCentered="1"/>
  <pageMargins left="0.39370078740157483" right="0.22666666666666666" top="0.35433070866141736" bottom="0.59055118110236227" header="0" footer="0"/>
  <pageSetup paperSize="9" scale="69" fitToHeight="0" orientation="portrait" r:id="rId1"/>
  <headerFooter alignWithMargins="0">
    <oddFooter>&amp;C&amp;P/&amp;N</oddFooter>
  </headerFooter>
  <rowBreaks count="2" manualBreakCount="2">
    <brk id="49" max="16383" man="1"/>
    <brk id="144" min="1" max="3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89</vt:i4>
      </vt:variant>
    </vt:vector>
  </HeadingPairs>
  <TitlesOfParts>
    <vt:vector size="90" baseType="lpstr">
      <vt:lpstr>Pripomoček za izračun zneska</vt:lpstr>
      <vt:lpstr>_MES1</vt:lpstr>
      <vt:lpstr>BOL</vt:lpstr>
      <vt:lpstr>BOL_PR</vt:lpstr>
      <vt:lpstr>BRUTO</vt:lpstr>
      <vt:lpstr>BRUTO_LETNI</vt:lpstr>
      <vt:lpstr>DODNAD_RD</vt:lpstr>
      <vt:lpstr>DODNAD1</vt:lpstr>
      <vt:lpstr>DODNAD10</vt:lpstr>
      <vt:lpstr>DODNAD11</vt:lpstr>
      <vt:lpstr>DODNAD12</vt:lpstr>
      <vt:lpstr>DODNAD13</vt:lpstr>
      <vt:lpstr>DODNAD14</vt:lpstr>
      <vt:lpstr>DODNAD15</vt:lpstr>
      <vt:lpstr>DODNAD16</vt:lpstr>
      <vt:lpstr>DODNAD17</vt:lpstr>
      <vt:lpstr>DODNAD18</vt:lpstr>
      <vt:lpstr>DODNAD2</vt:lpstr>
      <vt:lpstr>DODNAD3</vt:lpstr>
      <vt:lpstr>DODNAD4</vt:lpstr>
      <vt:lpstr>DODNAD5</vt:lpstr>
      <vt:lpstr>DODNAD6</vt:lpstr>
      <vt:lpstr>DODNAD7</vt:lpstr>
      <vt:lpstr>DODNAD8</vt:lpstr>
      <vt:lpstr>DODNAD9</vt:lpstr>
      <vt:lpstr>EUR_NADUR</vt:lpstr>
      <vt:lpstr>HR_POSTAVKA</vt:lpstr>
      <vt:lpstr>LETNA_HR_POSTAVKA</vt:lpstr>
      <vt:lpstr>MES</vt:lpstr>
      <vt:lpstr>MES_FOND_HR</vt:lpstr>
      <vt:lpstr>Nadure</vt:lpstr>
      <vt:lpstr>Nadure_Redno</vt:lpstr>
      <vt:lpstr>Nadurno1</vt:lpstr>
      <vt:lpstr>Nadurno10</vt:lpstr>
      <vt:lpstr>Nadurno11</vt:lpstr>
      <vt:lpstr>Nadurno12</vt:lpstr>
      <vt:lpstr>Nadurno13</vt:lpstr>
      <vt:lpstr>Nadurno14</vt:lpstr>
      <vt:lpstr>Nadurno15</vt:lpstr>
      <vt:lpstr>Nadurno16</vt:lpstr>
      <vt:lpstr>Nadurno17</vt:lpstr>
      <vt:lpstr>Nadurno18</vt:lpstr>
      <vt:lpstr>Nadurno2</vt:lpstr>
      <vt:lpstr>Nadurno3</vt:lpstr>
      <vt:lpstr>Nadurno4</vt:lpstr>
      <vt:lpstr>Nadurno5</vt:lpstr>
      <vt:lpstr>Nadurno6</vt:lpstr>
      <vt:lpstr>Nadurno7</vt:lpstr>
      <vt:lpstr>Nadurno8</vt:lpstr>
      <vt:lpstr>Nadurno9</vt:lpstr>
      <vt:lpstr>NEREF</vt:lpstr>
      <vt:lpstr>'Pripomoček za izračun zneska'!Področje_tiskanja</vt:lpstr>
      <vt:lpstr>PR_HR</vt:lpstr>
      <vt:lpstr>PR_HR10</vt:lpstr>
      <vt:lpstr>PR_HR11</vt:lpstr>
      <vt:lpstr>PR_HR12</vt:lpstr>
      <vt:lpstr>PR_HR13</vt:lpstr>
      <vt:lpstr>PR_HR14</vt:lpstr>
      <vt:lpstr>PR_HR15</vt:lpstr>
      <vt:lpstr>PR_HR16</vt:lpstr>
      <vt:lpstr>PR_HR17</vt:lpstr>
      <vt:lpstr>PR_HR18</vt:lpstr>
      <vt:lpstr>PR_HR2</vt:lpstr>
      <vt:lpstr>PR_HR3</vt:lpstr>
      <vt:lpstr>PR_HR4</vt:lpstr>
      <vt:lpstr>PR_HR5</vt:lpstr>
      <vt:lpstr>PR_HR6</vt:lpstr>
      <vt:lpstr>PR_HR7</vt:lpstr>
      <vt:lpstr>PR_HR8</vt:lpstr>
      <vt:lpstr>PR_HR9</vt:lpstr>
      <vt:lpstr>REDNE_PRHR_1</vt:lpstr>
      <vt:lpstr>REDNE_PRHR_10</vt:lpstr>
      <vt:lpstr>REDNE_PRHR_11</vt:lpstr>
      <vt:lpstr>REDNE_PRHR_12</vt:lpstr>
      <vt:lpstr>REDNE_PRHR_13</vt:lpstr>
      <vt:lpstr>REDNE_PRHR_14</vt:lpstr>
      <vt:lpstr>REDNE_PRHR_15</vt:lpstr>
      <vt:lpstr>REDNE_PRHR_16</vt:lpstr>
      <vt:lpstr>REDNE_PRHR_17</vt:lpstr>
      <vt:lpstr>REDNE_PRHR_2</vt:lpstr>
      <vt:lpstr>REDNE_PRHR_3</vt:lpstr>
      <vt:lpstr>REDNE_PRHR_4</vt:lpstr>
      <vt:lpstr>REDNE_PRHR_5</vt:lpstr>
      <vt:lpstr>REDNE_PRHR_6</vt:lpstr>
      <vt:lpstr>REDNE_PRHR_7</vt:lpstr>
      <vt:lpstr>REDNE_PRHR_8</vt:lpstr>
      <vt:lpstr>REDNE_PRHR_9</vt:lpstr>
      <vt:lpstr>REF</vt:lpstr>
      <vt:lpstr>RU</vt:lpstr>
      <vt:lpstr>skupaj</vt:lpstr>
    </vt:vector>
  </TitlesOfParts>
  <Company>ARR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GODC</dc:creator>
  <cp:lastModifiedBy>GODC</cp:lastModifiedBy>
  <cp:lastPrinted>2023-02-21T10:22:35Z</cp:lastPrinted>
  <dcterms:created xsi:type="dcterms:W3CDTF">2005-01-13T08:53:24Z</dcterms:created>
  <dcterms:modified xsi:type="dcterms:W3CDTF">2023-05-24T09:12:28Z</dcterms:modified>
</cp:coreProperties>
</file>